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335" yWindow="210" windowWidth="15300" windowHeight="10095" tabRatio="1000"/>
  </bookViews>
  <sheets>
    <sheet name="Sheet1" sheetId="31" r:id="rId1"/>
  </sheets>
  <calcPr calcId="145621"/>
</workbook>
</file>

<file path=xl/calcChain.xml><?xml version="1.0" encoding="utf-8"?>
<calcChain xmlns="http://schemas.openxmlformats.org/spreadsheetml/2006/main">
  <c r="R60" i="31" l="1"/>
  <c r="R63" i="31"/>
  <c r="R62" i="31"/>
  <c r="R61" i="31"/>
  <c r="P47" i="31"/>
  <c r="R59" i="31" s="1"/>
  <c r="U59" i="31" s="1"/>
  <c r="X59" i="31" s="1"/>
  <c r="Y59" i="31" s="1"/>
  <c r="P63" i="31"/>
  <c r="N63" i="31"/>
  <c r="L63" i="31"/>
  <c r="X62" i="31"/>
  <c r="Y62" i="31" s="1"/>
  <c r="U62" i="31"/>
  <c r="P62" i="31"/>
  <c r="N62" i="31"/>
  <c r="L62" i="31"/>
  <c r="P61" i="31"/>
  <c r="N61" i="31"/>
  <c r="L61" i="31"/>
  <c r="U61" i="31" s="1"/>
  <c r="X61" i="31" s="1"/>
  <c r="Y61" i="31" s="1"/>
  <c r="X60" i="31"/>
  <c r="Y60" i="31" s="1"/>
  <c r="P60" i="31"/>
  <c r="N60" i="31"/>
  <c r="L60" i="31"/>
  <c r="U60" i="31" s="1"/>
  <c r="P59" i="31"/>
  <c r="N59" i="31"/>
  <c r="L59" i="31"/>
  <c r="X21" i="31"/>
  <c r="X19" i="31"/>
  <c r="X63" i="31" l="1"/>
  <c r="Y63" i="31" s="1"/>
  <c r="U63" i="31"/>
  <c r="Y21" i="31"/>
  <c r="Y19" i="31"/>
  <c r="R22" i="31"/>
  <c r="P5" i="31"/>
  <c r="P22" i="31"/>
  <c r="P19" i="31"/>
  <c r="P20" i="31"/>
  <c r="P21" i="31"/>
  <c r="P18" i="31"/>
  <c r="N19" i="31"/>
  <c r="N20" i="31"/>
  <c r="N21" i="31"/>
  <c r="N22" i="31"/>
  <c r="L19" i="31"/>
  <c r="L20" i="31"/>
  <c r="L21" i="31"/>
  <c r="R21" i="31" s="1"/>
  <c r="U21" i="31" s="1"/>
  <c r="L22" i="31"/>
  <c r="N18" i="31"/>
  <c r="L18" i="31"/>
  <c r="R20" i="31" l="1"/>
  <c r="U20" i="31" s="1"/>
  <c r="X20" i="31" s="1"/>
  <c r="Y20" i="31" s="1"/>
  <c r="R19" i="31"/>
  <c r="U19" i="31" s="1"/>
  <c r="U22" i="31"/>
  <c r="X22" i="31"/>
  <c r="Y22" i="31" s="1"/>
  <c r="R18" i="31"/>
  <c r="U18" i="31" s="1"/>
  <c r="X18" i="31" s="1"/>
  <c r="Y18" i="31" s="1"/>
  <c r="Y6" i="31" l="1"/>
</calcChain>
</file>

<file path=xl/sharedStrings.xml><?xml version="1.0" encoding="utf-8"?>
<sst xmlns="http://schemas.openxmlformats.org/spreadsheetml/2006/main" count="328" uniqueCount="141">
  <si>
    <t>최대오차</t>
    <phoneticPr fontId="1" type="noConversion"/>
  </si>
  <si>
    <t>체크</t>
    <phoneticPr fontId="1" type="noConversion"/>
  </si>
  <si>
    <t>C코드</t>
    <phoneticPr fontId="1" type="noConversion"/>
  </si>
  <si>
    <t>분류명</t>
    <phoneticPr fontId="1" type="noConversion"/>
  </si>
  <si>
    <t>상품코드</t>
    <phoneticPr fontId="1" type="noConversion"/>
  </si>
  <si>
    <t>바코드</t>
    <phoneticPr fontId="1" type="noConversion"/>
  </si>
  <si>
    <t>상품명</t>
    <phoneticPr fontId="1" type="noConversion"/>
  </si>
  <si>
    <t>매입가</t>
    <phoneticPr fontId="1" type="noConversion"/>
  </si>
  <si>
    <t>매출가</t>
    <phoneticPr fontId="1" type="noConversion"/>
  </si>
  <si>
    <t>내품수</t>
    <phoneticPr fontId="1" type="noConversion"/>
  </si>
  <si>
    <t>최소</t>
    <phoneticPr fontId="1" type="noConversion"/>
  </si>
  <si>
    <t>최소오차</t>
    <phoneticPr fontId="1" type="noConversion"/>
  </si>
  <si>
    <t>최대</t>
    <phoneticPr fontId="1" type="noConversion"/>
  </si>
  <si>
    <t>현재고</t>
    <phoneticPr fontId="1" type="noConversion"/>
  </si>
  <si>
    <t>숨김상품제외</t>
    <phoneticPr fontId="1" type="noConversion"/>
  </si>
  <si>
    <t>숨김상품만</t>
    <phoneticPr fontId="1" type="noConversion"/>
  </si>
  <si>
    <t>매입처코드</t>
    <phoneticPr fontId="1" type="noConversion"/>
  </si>
  <si>
    <t>매입처</t>
    <phoneticPr fontId="1" type="noConversion"/>
  </si>
  <si>
    <t>채울상품만보기</t>
    <phoneticPr fontId="1" type="noConversion"/>
  </si>
  <si>
    <t>상품분류별</t>
    <phoneticPr fontId="1" type="noConversion"/>
  </si>
  <si>
    <t>전체보기</t>
    <phoneticPr fontId="1" type="noConversion"/>
  </si>
  <si>
    <t>표시1 ▶</t>
    <phoneticPr fontId="1" type="noConversion"/>
  </si>
  <si>
    <t>불러오기</t>
    <phoneticPr fontId="1" type="noConversion"/>
  </si>
  <si>
    <t>입력저장</t>
    <phoneticPr fontId="1" type="noConversion"/>
  </si>
  <si>
    <t>계산값</t>
    <phoneticPr fontId="1" type="noConversion"/>
  </si>
  <si>
    <t>발주량(B)</t>
    <phoneticPr fontId="1" type="noConversion"/>
  </si>
  <si>
    <t>선택보기 ▶</t>
    <phoneticPr fontId="1" type="noConversion"/>
  </si>
  <si>
    <t>선택보기▶</t>
    <phoneticPr fontId="1" type="noConversion"/>
  </si>
  <si>
    <t>수기입력</t>
    <phoneticPr fontId="1" type="noConversion"/>
  </si>
  <si>
    <t>재고금액</t>
    <phoneticPr fontId="1" type="noConversion"/>
  </si>
  <si>
    <t>등록</t>
    <phoneticPr fontId="1" type="noConversion"/>
  </si>
  <si>
    <t>최대발주</t>
    <phoneticPr fontId="1" type="noConversion"/>
  </si>
  <si>
    <t>수정여부</t>
    <phoneticPr fontId="1" type="noConversion"/>
  </si>
  <si>
    <t>체크입력</t>
    <phoneticPr fontId="1" type="noConversion"/>
  </si>
  <si>
    <t>적용  ▶</t>
    <phoneticPr fontId="1" type="noConversion"/>
  </si>
  <si>
    <t>형식</t>
    <phoneticPr fontId="1" type="noConversion"/>
  </si>
  <si>
    <t>번호</t>
    <phoneticPr fontId="1" type="noConversion"/>
  </si>
  <si>
    <t>네임</t>
    <phoneticPr fontId="1" type="noConversion"/>
  </si>
  <si>
    <t>ex)</t>
    <phoneticPr fontId="1" type="noConversion"/>
  </si>
  <si>
    <t>숨기기</t>
    <phoneticPr fontId="1" type="noConversion"/>
  </si>
  <si>
    <t>관리번호</t>
    <phoneticPr fontId="1" type="noConversion"/>
  </si>
  <si>
    <t>매입처명</t>
    <phoneticPr fontId="1" type="noConversion"/>
  </si>
  <si>
    <t>발주할제품만</t>
    <phoneticPr fontId="1" type="noConversion"/>
  </si>
  <si>
    <t>필터링5</t>
    <phoneticPr fontId="1" type="noConversion"/>
  </si>
  <si>
    <t>필터링5 &gt; 비활성</t>
    <phoneticPr fontId="1" type="noConversion"/>
  </si>
  <si>
    <t>발주합계</t>
    <phoneticPr fontId="1" type="noConversion"/>
  </si>
  <si>
    <t>총발주합계액</t>
    <phoneticPr fontId="1" type="noConversion"/>
  </si>
  <si>
    <t xml:space="preserve">표시1 </t>
    <phoneticPr fontId="1" type="noConversion"/>
  </si>
  <si>
    <t>필터링1</t>
    <phoneticPr fontId="1" type="noConversion"/>
  </si>
  <si>
    <t>필터링2</t>
    <phoneticPr fontId="1" type="noConversion"/>
  </si>
  <si>
    <t>필터링3</t>
    <phoneticPr fontId="1" type="noConversion"/>
  </si>
  <si>
    <t>표시1  &gt; 비활성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</si>
  <si>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 xml:space="preserve">1열 / 체크 </t>
    </r>
    <r>
      <rPr>
        <sz val="10"/>
        <color theme="1"/>
        <rFont val="맑은 고딕"/>
        <family val="3"/>
        <charset val="129"/>
        <scheme val="minor"/>
      </rPr>
      <t>: 체크박스 ( 숨길파일 선택시 체크) → 필터링1 에서 선택보기시 적용됨.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</si>
  <si>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6열 / 상품명 :</t>
    </r>
    <r>
      <rPr>
        <sz val="10"/>
        <color theme="1"/>
        <rFont val="맑은 고딕"/>
        <family val="3"/>
        <charset val="129"/>
        <scheme val="minor"/>
      </rPr>
      <t xml:space="preserve"> 상품명 / 불러오기(상품등록정보)</t>
    </r>
    <phoneticPr fontId="1" type="noConversion"/>
  </si>
  <si>
    <t>프린터</t>
    <phoneticPr fontId="1" type="noConversion"/>
  </si>
  <si>
    <t>조회</t>
    <phoneticPr fontId="1" type="noConversion"/>
  </si>
  <si>
    <t>엑셀추출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</si>
  <si>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9열 / 내품수 :</t>
    </r>
    <r>
      <rPr>
        <sz val="10"/>
        <color theme="1"/>
        <rFont val="맑은 고딕"/>
        <family val="3"/>
        <charset val="129"/>
        <scheme val="minor"/>
      </rPr>
      <t xml:space="preserve"> 상품명 / 불러오기(상품등록정보) 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</si>
  <si>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 xml:space="preserve">5열 / 바코드 : </t>
    </r>
    <r>
      <rPr>
        <sz val="10"/>
        <color rgb="FFFF0000"/>
        <rFont val="맑은 고딕"/>
        <family val="3"/>
        <charset val="129"/>
        <scheme val="minor"/>
      </rPr>
      <t>상품바코드 / 불러오기 (상품등록정보) ★숨기(표시안함)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</si>
  <si>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>7열 / 매입가 :</t>
    </r>
    <r>
      <rPr>
        <sz val="10"/>
        <color rgb="FFFF0000"/>
        <rFont val="맑은 고딕"/>
        <family val="3"/>
        <charset val="129"/>
        <scheme val="minor"/>
      </rPr>
      <t xml:space="preserve"> 상품명 / 불러오기(상품등록정보) ★숨기(표시안함)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</si>
  <si>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12열 / 최대</t>
    </r>
    <r>
      <rPr>
        <sz val="10"/>
        <color theme="1"/>
        <rFont val="맑은 고딕"/>
        <family val="3"/>
        <charset val="129"/>
        <scheme val="minor"/>
      </rPr>
      <t xml:space="preserve"> :  적정보유량 최대 기준 / 입력후 저장되면 고정으로 불러오기 / 수정가능 필요.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</si>
  <si>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 xml:space="preserve">4열 / 상품코드: </t>
    </r>
    <r>
      <rPr>
        <sz val="10"/>
        <color rgb="FFFF0000"/>
        <rFont val="맑은 고딕"/>
        <family val="3"/>
        <charset val="129"/>
        <scheme val="minor"/>
      </rPr>
      <t>상품코드 / 불러오기(상품등록정보) ★숨김(표시안함)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</si>
  <si>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 xml:space="preserve">2열 / C코드 : </t>
    </r>
    <r>
      <rPr>
        <sz val="10"/>
        <color rgb="FFFF0000"/>
        <rFont val="맑은 고딕"/>
        <family val="3"/>
        <charset val="129"/>
        <scheme val="minor"/>
      </rPr>
      <t>상품분류명 코드 /  불러오기 ( 상품등록정보 ) ★숨김(표시안함)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</si>
  <si>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10열 / 최소 :</t>
    </r>
    <r>
      <rPr>
        <sz val="10"/>
        <color theme="1"/>
        <rFont val="맑은 고딕"/>
        <family val="3"/>
        <charset val="129"/>
        <scheme val="minor"/>
      </rPr>
      <t xml:space="preserve">  적정보유량 최소 기준 / 입력후 저장되면 고정으로 불러오기 / 수정가능필요.</t>
    </r>
    <phoneticPr fontId="1" type="noConversion"/>
  </si>
  <si>
    <t>기본발주</t>
  </si>
  <si>
    <r>
      <rPr>
        <b/>
        <sz val="10"/>
        <color theme="1"/>
        <rFont val="맑은 고딕"/>
        <family val="3"/>
        <charset val="129"/>
        <scheme val="minor"/>
      </rPr>
      <t xml:space="preserve">16열/ 현재고: </t>
    </r>
    <r>
      <rPr>
        <sz val="10"/>
        <color theme="1"/>
        <rFont val="맑은 고딕"/>
        <family val="3"/>
        <charset val="129"/>
        <scheme val="minor"/>
      </rPr>
      <t>본사재고 / 불러오기(제조경영상의 현재고)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</si>
  <si>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>8열 / 매출가 :</t>
    </r>
    <r>
      <rPr>
        <sz val="10"/>
        <color rgb="FFFF0000"/>
        <rFont val="맑은 고딕"/>
        <family val="3"/>
        <charset val="129"/>
        <scheme val="minor"/>
      </rPr>
      <t xml:space="preserve"> 상품명 / 불러오기(상품등록정보) ★숨기(표시안함)</t>
    </r>
    <phoneticPr fontId="1" type="noConversion"/>
  </si>
  <si>
    <t>V</t>
    <phoneticPr fontId="1" type="noConversion"/>
  </si>
  <si>
    <t>선택적용1 &gt; 비활성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</si>
  <si>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18열/ 발주단위:</t>
    </r>
    <r>
      <rPr>
        <sz val="10"/>
        <color theme="1"/>
        <rFont val="맑은 고딕"/>
        <family val="3"/>
        <charset val="129"/>
        <scheme val="minor"/>
      </rPr>
      <t xml:space="preserve"> 발주단위(20열값의 기준 단위)/ 입력후 저장되면 고정으로 불러오기</t>
    </r>
    <phoneticPr fontId="1" type="noConversion"/>
  </si>
  <si>
    <t>최종발주</t>
    <phoneticPr fontId="1" type="noConversion"/>
  </si>
  <si>
    <t>최종적재</t>
    <phoneticPr fontId="1" type="noConversion"/>
  </si>
  <si>
    <t>수주단위</t>
    <phoneticPr fontId="1" type="noConversion"/>
  </si>
  <si>
    <t>이어폰</t>
    <phoneticPr fontId="1" type="noConversion"/>
  </si>
  <si>
    <t>라이타</t>
    <phoneticPr fontId="1" type="noConversion"/>
  </si>
  <si>
    <t>쇼핑백</t>
    <phoneticPr fontId="1" type="noConversion"/>
  </si>
  <si>
    <t>폐기</t>
    <phoneticPr fontId="1" type="noConversion"/>
  </si>
  <si>
    <t>AAA</t>
    <phoneticPr fontId="1" type="noConversion"/>
  </si>
  <si>
    <t>BBB</t>
    <phoneticPr fontId="1" type="noConversion"/>
  </si>
  <si>
    <t>CCC</t>
    <phoneticPr fontId="1" type="noConversion"/>
  </si>
  <si>
    <t>FFF</t>
    <phoneticPr fontId="1" type="noConversion"/>
  </si>
  <si>
    <t>-</t>
    <phoneticPr fontId="1" type="noConversion"/>
  </si>
  <si>
    <t>ROUND</t>
    <phoneticPr fontId="1" type="noConversion"/>
  </si>
  <si>
    <r>
      <t xml:space="preserve">19열/ ROUND: </t>
    </r>
    <r>
      <rPr>
        <sz val="10"/>
        <color theme="1"/>
        <rFont val="맑은 고딕"/>
        <family val="3"/>
        <charset val="129"/>
        <scheme val="minor"/>
      </rPr>
      <t>발주량(B)(19열)의 소수점 반올림 or 내림 선택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</si>
  <si>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21열/ 체크:</t>
    </r>
    <r>
      <rPr>
        <sz val="10"/>
        <color theme="1"/>
        <rFont val="맑은 고딕"/>
        <family val="3"/>
        <charset val="129"/>
        <scheme val="minor"/>
      </rPr>
      <t xml:space="preserve"> 발주량(B)값(20열)대로 발주하지 않을 시(발주량 변경시) 체크 →결과 수기입력(22열) 활성화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</si>
  <si>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11열 / 최소오차</t>
    </r>
    <r>
      <rPr>
        <sz val="10"/>
        <color theme="1"/>
        <rFont val="맑은 고딕"/>
        <family val="3"/>
        <charset val="129"/>
        <scheme val="minor"/>
      </rPr>
      <t xml:space="preserve"> :  값=현재고[16열]값-최소[10열]값</t>
    </r>
    <phoneticPr fontId="1" type="noConversion"/>
  </si>
  <si>
    <r>
      <t>13열 / 최대오차: 값=</t>
    </r>
    <r>
      <rPr>
        <sz val="10"/>
        <color theme="1"/>
        <rFont val="맑은 고딕"/>
        <family val="3"/>
        <charset val="129"/>
        <scheme val="minor"/>
      </rPr>
      <t>최대[12열]값 - 현재고[16열]값 / 발주(채움)수량 기준값</t>
    </r>
    <phoneticPr fontId="1" type="noConversion"/>
  </si>
  <si>
    <t>선택적용1-1▶최대발주: 최소오차[11열]값이 0보다 클때 값은 0, 최소오차[11열]값이 0보다 작을때 값은 최대오차[13열]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</si>
  <si>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24열/ 발주금액:</t>
    </r>
    <r>
      <rPr>
        <sz val="10"/>
        <color theme="1"/>
        <rFont val="맑은 고딕"/>
        <family val="3"/>
        <charset val="129"/>
        <scheme val="minor"/>
      </rPr>
      <t xml:space="preserve"> 값 =최종발주[23열] 값 × 매입가[7열] 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</si>
  <si>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25열/ 매입처코드:</t>
    </r>
    <r>
      <rPr>
        <sz val="10"/>
        <color theme="1"/>
        <rFont val="맑은 고딕"/>
        <family val="3"/>
        <charset val="129"/>
        <scheme val="minor"/>
      </rPr>
      <t xml:space="preserve"> 상품의 매입처코드 / 불러오기(상품등로정보) / 지정이 안되어 있으면 표시 안함.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</si>
  <si>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26열/ 매입처:</t>
    </r>
    <r>
      <rPr>
        <sz val="10"/>
        <color theme="1"/>
        <rFont val="맑은 고딕"/>
        <family val="3"/>
        <charset val="129"/>
        <scheme val="minor"/>
      </rPr>
      <t xml:space="preserve"> 상품의 매입처명 / 불러오기(상품등록정보) / 지정이 안되어 있으면 표시 안함.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</si>
  <si>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27열/ 수주단위:</t>
    </r>
    <r>
      <rPr>
        <sz val="10"/>
        <color theme="1"/>
        <rFont val="맑은 고딕"/>
        <family val="3"/>
        <charset val="129"/>
        <scheme val="minor"/>
      </rPr>
      <t xml:space="preserve"> 매입처 기본 주문 수량 (매입처 수주량) / 참고용 / 텍스트 입력후 저장되면 고정으로 불러오기</t>
    </r>
    <phoneticPr fontId="1" type="noConversion"/>
  </si>
  <si>
    <t>담배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</si>
  <si>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 xml:space="preserve">3열 / 분류명 : </t>
    </r>
    <r>
      <rPr>
        <sz val="10"/>
        <color theme="1"/>
        <rFont val="맑은 고딕"/>
        <family val="3"/>
        <charset val="129"/>
        <scheme val="minor"/>
      </rPr>
      <t>상품분류명 / 불러오기(상품등록정보) / 제목을 클릭하면 오르차순, 내림차순으로 정렬</t>
    </r>
    <phoneticPr fontId="1" type="noConversion"/>
  </si>
  <si>
    <t>DDD</t>
    <phoneticPr fontId="1" type="noConversion"/>
  </si>
  <si>
    <t>DOWN</t>
    <phoneticPr fontId="1" type="noConversion"/>
  </si>
  <si>
    <t>UP</t>
    <phoneticPr fontId="1" type="noConversion"/>
  </si>
  <si>
    <r>
      <t xml:space="preserve">20열/ 발주량(B): </t>
    </r>
    <r>
      <rPr>
        <sz val="10"/>
        <color theme="1"/>
        <rFont val="맑은 고딕"/>
        <family val="3"/>
        <charset val="129"/>
        <scheme val="minor"/>
      </rPr>
      <t>발주단위 기준 박스표시 / 라운드값(19열)이 적용된(=결과값(17열) ÷ 발주단위(18열))</t>
    </r>
    <phoneticPr fontId="1" type="noConversion"/>
  </si>
  <si>
    <t>10박스</t>
    <phoneticPr fontId="1" type="noConversion"/>
  </si>
  <si>
    <t>체크박스</t>
    <phoneticPr fontId="1" type="noConversion"/>
  </si>
  <si>
    <t>체크박스</t>
    <phoneticPr fontId="1" type="noConversion"/>
  </si>
  <si>
    <t>숨김상품제외: 1열에 체크된 상품만 빼고 모든 상품표시</t>
    <phoneticPr fontId="1" type="noConversion"/>
  </si>
  <si>
    <t>전체보기: 체크여부와 상관없이 모든 상품표시</t>
    <phoneticPr fontId="1" type="noConversion"/>
  </si>
  <si>
    <t>숨김상품만: 1열에 체크된 상품만 표시</t>
    <phoneticPr fontId="1" type="noConversion"/>
  </si>
  <si>
    <t>상품분류별: 분류명 중 일부를 선택하여 표시</t>
    <phoneticPr fontId="1" type="noConversion"/>
  </si>
  <si>
    <t>전체보기: 모든 분류명 표시</t>
    <phoneticPr fontId="1" type="noConversion"/>
  </si>
  <si>
    <t xml:space="preserve">발주할 제품만: </t>
    <phoneticPr fontId="1" type="noConversion"/>
  </si>
  <si>
    <t>선택적용1</t>
    <phoneticPr fontId="1" type="noConversion"/>
  </si>
  <si>
    <t>결과값에 영향을 줌</t>
    <phoneticPr fontId="1" type="noConversion"/>
  </si>
  <si>
    <t>기본발주는 최대오차값이 적용</t>
    <phoneticPr fontId="1" type="noConversion"/>
  </si>
  <si>
    <t>최대발주는 배수최대값이 적용</t>
    <phoneticPr fontId="1" type="noConversion"/>
  </si>
  <si>
    <t>삼성전자</t>
    <phoneticPr fontId="1" type="noConversion"/>
  </si>
  <si>
    <t>빅프로</t>
    <phoneticPr fontId="1" type="noConversion"/>
  </si>
  <si>
    <t>신세계</t>
    <phoneticPr fontId="1" type="noConversion"/>
  </si>
  <si>
    <t>매입처: 리스트에 표시된 모든 매입처 중 선택</t>
    <phoneticPr fontId="1" type="noConversion"/>
  </si>
  <si>
    <t>관리번호: 선택된 매입처의 관리번호 표시</t>
    <phoneticPr fontId="1" type="noConversion"/>
  </si>
  <si>
    <t>표시1 총발주합계액: 리스트에 있는 모든 발주금액 합계</t>
    <phoneticPr fontId="1" type="noConversion"/>
  </si>
  <si>
    <t>발주합계: 매입처 관련상품의 발주금액 합계</t>
    <phoneticPr fontId="1" type="noConversion"/>
  </si>
  <si>
    <t>최종발주[23열]값 0을 제외한 모든제품표시</t>
    <phoneticPr fontId="1" type="noConversion"/>
  </si>
  <si>
    <t>필요수량</t>
    <phoneticPr fontId="1" type="noConversion"/>
  </si>
  <si>
    <t>단위(B)</t>
    <phoneticPr fontId="1" type="noConversion"/>
  </si>
  <si>
    <t>금액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</si>
  <si>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17열/ 필요수량</t>
    </r>
    <r>
      <rPr>
        <sz val="10"/>
        <color theme="1"/>
        <rFont val="맑은 고딕"/>
        <family val="3"/>
        <charset val="129"/>
        <scheme val="minor"/>
      </rPr>
      <t xml:space="preserve">:  선택적용1의 적용값을 기준으로 결과값 표시 // </t>
    </r>
    <r>
      <rPr>
        <sz val="10"/>
        <color rgb="FFFF0000"/>
        <rFont val="맑은 고딕"/>
        <family val="3"/>
        <charset val="129"/>
        <scheme val="minor"/>
      </rPr>
      <t>매입발주시 기본값으로 함.</t>
    </r>
    <phoneticPr fontId="1" type="noConversion"/>
  </si>
  <si>
    <t>◎ 기본구조 // 발주기준표 리스트</t>
    <phoneticPr fontId="1" type="noConversion"/>
  </si>
  <si>
    <t>수주단위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</si>
  <si>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23열/ 최종발주:</t>
    </r>
    <r>
      <rPr>
        <sz val="10"/>
        <color theme="1"/>
        <rFont val="맑은 고딕"/>
        <family val="3"/>
        <charset val="129"/>
        <scheme val="minor"/>
      </rPr>
      <t xml:space="preserve"> (=단위(B)[18열]값이 0이면 필요수량[17열]값이고, 0이 아니면 =발주량(B)값[20열]*발주단위[18열]) 값임. BUT 체크(21열)에 체크한 상품은 수기입력[22열]값을 가져옴. </t>
    </r>
    <phoneticPr fontId="1" type="noConversion"/>
  </si>
  <si>
    <t>증량율</t>
    <phoneticPr fontId="1" type="noConversion"/>
  </si>
  <si>
    <t xml:space="preserve">14열 / 증량율: 최대[12열]값에 곱하는 "값"( 적정보유량을 늘림) / 입력후 저장되면 고정으로 불러오기  ★숨김(사용안함) </t>
    <phoneticPr fontId="1" type="noConversion"/>
  </si>
  <si>
    <t>증량오차</t>
    <phoneticPr fontId="1" type="noConversion"/>
  </si>
  <si>
    <t>15열 / 증량오차: (최대[12열]값×배수[14열]값=값) - 현재고[16열]값 ★숨김(사용안함)</t>
    <phoneticPr fontId="1" type="noConversion"/>
  </si>
  <si>
    <t>최대발주</t>
  </si>
  <si>
    <t>선택적용1-2▶최대발주: 최소오차[11열]값이 0보다 클때 값은 0, 최소오차[11열]값이 0보다 작을때 값은 증량오차[15열] ★숨김(사용안함)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</si>
  <si>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22열/ 수기입력:</t>
    </r>
    <r>
      <rPr>
        <sz val="10"/>
        <color theme="1"/>
        <rFont val="맑은 고딕"/>
        <family val="3"/>
        <charset val="129"/>
        <scheme val="minor"/>
      </rPr>
      <t xml:space="preserve"> 체크(21열)를 체크시 활성화됨. 수량을 수기입력함. → 최종발주에 적용됨.</t>
    </r>
    <phoneticPr fontId="1" type="noConversion"/>
  </si>
  <si>
    <t>입력저장</t>
    <phoneticPr fontId="1" type="noConversion"/>
  </si>
  <si>
    <t>비활성화</t>
    <phoneticPr fontId="1" type="noConversion"/>
  </si>
  <si>
    <t>본사창고 --&gt; 차량(창고)별 재고이동</t>
    <phoneticPr fontId="1" type="noConversion"/>
  </si>
  <si>
    <t>◎ 기본구조 // 창고(차량)별재고채우기 (재고이동)</t>
    <phoneticPr fontId="1" type="noConversion"/>
  </si>
  <si>
    <t>활성</t>
    <phoneticPr fontId="1" type="noConversion"/>
  </si>
  <si>
    <t>비활성</t>
    <phoneticPr fontId="1" type="noConversion"/>
  </si>
  <si>
    <t>발주등록 (주문서 검색에 등록)</t>
    <phoneticPr fontId="1" type="noConversion"/>
  </si>
  <si>
    <r>
      <t xml:space="preserve">19열/ ROUND: </t>
    </r>
    <r>
      <rPr>
        <sz val="10"/>
        <color theme="1"/>
        <rFont val="맑은 고딕"/>
        <family val="3"/>
        <charset val="129"/>
        <scheme val="minor"/>
      </rPr>
      <t>발주량(B)(19열)의 소수점 반올림 or 내림 선택 (표시방법 엠제이 소프트에서 결정)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</si>
</sst>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8" formatCode="#,###&quot;열&quot;"/>
    <numFmt numFmtId="179" formatCode="#,###&quot;(B)&quot;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 applyAlignment="0">
      <alignment vertical="top" wrapText="1"/>
      <protection locked="0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 applyAlignment="0">
      <alignment vertical="top" wrapText="1"/>
      <protection locked="0"/>
    </xf>
  </cellStyleXfs>
  <cellXfs count="82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6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>
      <alignment vertical="center"/>
    </xf>
    <xf numFmtId="0" fontId="10" fillId="0" borderId="0" xfId="0" applyFont="1">
      <alignment vertical="center"/>
    </xf>
    <xf numFmtId="0" fontId="5" fillId="0" borderId="2" xfId="0" applyFont="1" applyBorder="1">
      <alignment vertical="center"/>
    </xf>
    <xf numFmtId="0" fontId="6" fillId="0" borderId="10" xfId="0" applyFont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" xfId="0" applyFont="1" applyBorder="1">
      <alignment vertical="center"/>
    </xf>
    <xf numFmtId="0" fontId="6" fillId="8" borderId="0" xfId="0" applyFont="1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left" vertical="center"/>
    </xf>
    <xf numFmtId="0" fontId="6" fillId="6" borderId="3" xfId="0" applyFont="1" applyFill="1" applyBorder="1">
      <alignment vertical="center"/>
    </xf>
    <xf numFmtId="0" fontId="3" fillId="0" borderId="0" xfId="0" applyFont="1" applyBorder="1">
      <alignment vertical="center"/>
    </xf>
    <xf numFmtId="0" fontId="7" fillId="7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7" fillId="5" borderId="6" xfId="0" applyFont="1" applyFill="1" applyBorder="1" applyAlignment="1">
      <alignment horizontal="center" vertical="center"/>
    </xf>
    <xf numFmtId="0" fontId="6" fillId="5" borderId="1" xfId="0" applyFont="1" applyFill="1" applyBorder="1">
      <alignment vertical="center"/>
    </xf>
    <xf numFmtId="0" fontId="6" fillId="5" borderId="16" xfId="0" applyFont="1" applyFill="1" applyBorder="1">
      <alignment vertical="center"/>
    </xf>
    <xf numFmtId="0" fontId="7" fillId="5" borderId="7" xfId="0" applyFont="1" applyFill="1" applyBorder="1" applyAlignment="1">
      <alignment horizontal="center" vertical="center"/>
    </xf>
    <xf numFmtId="0" fontId="6" fillId="5" borderId="14" xfId="0" applyFont="1" applyFill="1" applyBorder="1">
      <alignment vertical="center"/>
    </xf>
    <xf numFmtId="0" fontId="6" fillId="5" borderId="17" xfId="0" applyFont="1" applyFill="1" applyBorder="1">
      <alignment vertical="center"/>
    </xf>
    <xf numFmtId="0" fontId="7" fillId="5" borderId="6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12" fillId="3" borderId="0" xfId="0" applyFont="1" applyFill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1" xfId="0" applyFont="1" applyFill="1" applyBorder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7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41" fontId="6" fillId="5" borderId="1" xfId="1" applyFont="1" applyFill="1" applyBorder="1">
      <alignment vertical="center"/>
    </xf>
    <xf numFmtId="49" fontId="6" fillId="0" borderId="0" xfId="0" applyNumberFormat="1" applyFont="1" applyFill="1" applyAlignment="1">
      <alignment horizontal="right" vertical="center"/>
    </xf>
    <xf numFmtId="0" fontId="6" fillId="0" borderId="0" xfId="0" applyNumberFormat="1" applyFont="1" applyAlignment="1">
      <alignment horizontal="right" vertical="center"/>
    </xf>
    <xf numFmtId="41" fontId="6" fillId="0" borderId="1" xfId="1" applyFont="1" applyBorder="1">
      <alignment vertical="center"/>
    </xf>
    <xf numFmtId="179" fontId="6" fillId="0" borderId="1" xfId="0" applyNumberFormat="1" applyFont="1" applyBorder="1">
      <alignment vertical="center"/>
    </xf>
    <xf numFmtId="179" fontId="6" fillId="0" borderId="16" xfId="0" applyNumberFormat="1" applyFont="1" applyBorder="1">
      <alignment vertical="center"/>
    </xf>
    <xf numFmtId="41" fontId="10" fillId="0" borderId="1" xfId="1" applyFont="1" applyBorder="1">
      <alignment vertical="center"/>
    </xf>
    <xf numFmtId="41" fontId="8" fillId="0" borderId="0" xfId="1" applyFont="1">
      <alignment vertical="center"/>
    </xf>
    <xf numFmtId="0" fontId="6" fillId="7" borderId="1" xfId="0" applyFont="1" applyFill="1" applyBorder="1">
      <alignment vertical="center"/>
    </xf>
    <xf numFmtId="0" fontId="6" fillId="7" borderId="16" xfId="0" applyFont="1" applyFill="1" applyBorder="1">
      <alignment vertical="center"/>
    </xf>
    <xf numFmtId="0" fontId="6" fillId="5" borderId="2" xfId="0" applyFont="1" applyFill="1" applyBorder="1">
      <alignment vertical="center"/>
    </xf>
    <xf numFmtId="0" fontId="6" fillId="5" borderId="19" xfId="0" applyFont="1" applyFill="1" applyBorder="1">
      <alignment vertical="center"/>
    </xf>
    <xf numFmtId="41" fontId="10" fillId="5" borderId="1" xfId="1" applyFont="1" applyFill="1" applyBorder="1">
      <alignment vertical="center"/>
    </xf>
    <xf numFmtId="0" fontId="6" fillId="8" borderId="1" xfId="0" applyFont="1" applyFill="1" applyBorder="1">
      <alignment vertical="center"/>
    </xf>
    <xf numFmtId="0" fontId="6" fillId="8" borderId="16" xfId="0" applyFont="1" applyFill="1" applyBorder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7" borderId="13" xfId="0" applyFont="1" applyFill="1" applyBorder="1">
      <alignment vertical="center"/>
    </xf>
    <xf numFmtId="0" fontId="6" fillId="7" borderId="15" xfId="0" applyFont="1" applyFill="1" applyBorder="1" applyAlignment="1">
      <alignment horizontal="center" vertical="center"/>
    </xf>
  </cellXfs>
  <cellStyles count="8">
    <cellStyle name="쉼표 [0]" xfId="1" builtinId="6"/>
    <cellStyle name="쉼표 [0] 2" xfId="4"/>
    <cellStyle name="쉼표 [0] 3" xfId="6"/>
    <cellStyle name="표준" xfId="0" builtinId="0"/>
    <cellStyle name="표준 2" xfId="2"/>
    <cellStyle name="표준 3" xfId="3"/>
    <cellStyle name="표준 4" xfId="5"/>
    <cellStyle name="표준 5" xfId="7"/>
  </cellStyles>
  <dxfs count="16"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</dxf>
    <dxf>
      <font>
        <color theme="1" tint="0.34998626667073579"/>
      </font>
      <fill>
        <patternFill>
          <bgColor theme="0" tint="-0.499984740745262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ont>
        <color theme="1" tint="0.34998626667073579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76200</xdr:colOff>
      <xdr:row>4</xdr:row>
      <xdr:rowOff>9525</xdr:rowOff>
    </xdr:from>
    <xdr:to>
      <xdr:col>15</xdr:col>
      <xdr:colOff>247650</xdr:colOff>
      <xdr:row>5</xdr:row>
      <xdr:rowOff>0</xdr:rowOff>
    </xdr:to>
    <xdr:sp macro="" textlink="">
      <xdr:nvSpPr>
        <xdr:cNvPr id="2" name="TextBox 1"/>
        <xdr:cNvSpPr txBox="1"/>
      </xdr:nvSpPr>
      <xdr:spPr>
        <a:xfrm>
          <a:off x="9525000" y="733425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11</xdr:col>
      <xdr:colOff>85725</xdr:colOff>
      <xdr:row>3</xdr:row>
      <xdr:rowOff>161925</xdr:rowOff>
    </xdr:from>
    <xdr:to>
      <xdr:col>11</xdr:col>
      <xdr:colOff>257175</xdr:colOff>
      <xdr:row>4</xdr:row>
      <xdr:rowOff>152400</xdr:rowOff>
    </xdr:to>
    <xdr:sp macro="" textlink="">
      <xdr:nvSpPr>
        <xdr:cNvPr id="3" name="TextBox 2"/>
        <xdr:cNvSpPr txBox="1"/>
      </xdr:nvSpPr>
      <xdr:spPr>
        <a:xfrm>
          <a:off x="6905625" y="714375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6</xdr:col>
      <xdr:colOff>647700</xdr:colOff>
      <xdr:row>4</xdr:row>
      <xdr:rowOff>9525</xdr:rowOff>
    </xdr:from>
    <xdr:to>
      <xdr:col>7</xdr:col>
      <xdr:colOff>161925</xdr:colOff>
      <xdr:row>5</xdr:row>
      <xdr:rowOff>0</xdr:rowOff>
    </xdr:to>
    <xdr:sp macro="" textlink="">
      <xdr:nvSpPr>
        <xdr:cNvPr id="4" name="TextBox 3"/>
        <xdr:cNvSpPr txBox="1"/>
      </xdr:nvSpPr>
      <xdr:spPr>
        <a:xfrm>
          <a:off x="4257675" y="733425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oneCell">
    <xdr:from>
      <xdr:col>0</xdr:col>
      <xdr:colOff>304801</xdr:colOff>
      <xdr:row>0</xdr:row>
      <xdr:rowOff>180976</xdr:rowOff>
    </xdr:from>
    <xdr:to>
      <xdr:col>5</xdr:col>
      <xdr:colOff>457201</xdr:colOff>
      <xdr:row>2</xdr:row>
      <xdr:rowOff>19050</xdr:rowOff>
    </xdr:to>
    <xdr:pic>
      <xdr:nvPicPr>
        <xdr:cNvPr id="6" name="그림 5" descr="엠제이Soft 제조경영ProC/S[POS용][세트관리][운행차량][내윈도우:Win 7 - 64비트] Ver.2.87.1097           www.mjsoft.co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810" t="17833" r="60975" b="79864"/>
        <a:stretch/>
      </xdr:blipFill>
      <xdr:spPr>
        <a:xfrm>
          <a:off x="304801" y="180976"/>
          <a:ext cx="3105150" cy="219074"/>
        </a:xfrm>
        <a:prstGeom prst="rect">
          <a:avLst/>
        </a:prstGeom>
      </xdr:spPr>
    </xdr:pic>
    <xdr:clientData/>
  </xdr:twoCellAnchor>
  <xdr:twoCellAnchor editAs="oneCell">
    <xdr:from>
      <xdr:col>0</xdr:col>
      <xdr:colOff>323849</xdr:colOff>
      <xdr:row>41</xdr:row>
      <xdr:rowOff>19050</xdr:rowOff>
    </xdr:from>
    <xdr:to>
      <xdr:col>6</xdr:col>
      <xdr:colOff>9525</xdr:colOff>
      <xdr:row>42</xdr:row>
      <xdr:rowOff>85725</xdr:rowOff>
    </xdr:to>
    <xdr:pic>
      <xdr:nvPicPr>
        <xdr:cNvPr id="7" name="그림 6" descr="엠제이Soft 제조경영ProC/S[POS용][세트관리][운행차량][내윈도우:Win 7 - 64비트] Ver.2.87.1097           www.mjsoft.co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96" t="18033" r="59051" b="79463"/>
        <a:stretch/>
      </xdr:blipFill>
      <xdr:spPr>
        <a:xfrm>
          <a:off x="323849" y="7143750"/>
          <a:ext cx="3295651" cy="238125"/>
        </a:xfrm>
        <a:prstGeom prst="rect">
          <a:avLst/>
        </a:prstGeom>
      </xdr:spPr>
    </xdr:pic>
    <xdr:clientData/>
  </xdr:twoCellAnchor>
  <xdr:twoCellAnchor editAs="absolute">
    <xdr:from>
      <xdr:col>3</xdr:col>
      <xdr:colOff>9525</xdr:colOff>
      <xdr:row>4</xdr:row>
      <xdr:rowOff>19050</xdr:rowOff>
    </xdr:from>
    <xdr:to>
      <xdr:col>3</xdr:col>
      <xdr:colOff>180975</xdr:colOff>
      <xdr:row>5</xdr:row>
      <xdr:rowOff>9525</xdr:rowOff>
    </xdr:to>
    <xdr:sp macro="" textlink="">
      <xdr:nvSpPr>
        <xdr:cNvPr id="8" name="TextBox 7"/>
        <xdr:cNvSpPr txBox="1"/>
      </xdr:nvSpPr>
      <xdr:spPr>
        <a:xfrm>
          <a:off x="1647825" y="742950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7</xdr:col>
      <xdr:colOff>0</xdr:colOff>
      <xdr:row>46</xdr:row>
      <xdr:rowOff>0</xdr:rowOff>
    </xdr:from>
    <xdr:to>
      <xdr:col>7</xdr:col>
      <xdr:colOff>171450</xdr:colOff>
      <xdr:row>46</xdr:row>
      <xdr:rowOff>161925</xdr:rowOff>
    </xdr:to>
    <xdr:sp macro="" textlink="">
      <xdr:nvSpPr>
        <xdr:cNvPr id="9" name="TextBox 8"/>
        <xdr:cNvSpPr txBox="1"/>
      </xdr:nvSpPr>
      <xdr:spPr>
        <a:xfrm>
          <a:off x="4267200" y="7981950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3</xdr:col>
      <xdr:colOff>9525</xdr:colOff>
      <xdr:row>46</xdr:row>
      <xdr:rowOff>9525</xdr:rowOff>
    </xdr:from>
    <xdr:to>
      <xdr:col>3</xdr:col>
      <xdr:colOff>180975</xdr:colOff>
      <xdr:row>47</xdr:row>
      <xdr:rowOff>0</xdr:rowOff>
    </xdr:to>
    <xdr:sp macro="" textlink="">
      <xdr:nvSpPr>
        <xdr:cNvPr id="10" name="TextBox 9"/>
        <xdr:cNvSpPr txBox="1"/>
      </xdr:nvSpPr>
      <xdr:spPr>
        <a:xfrm>
          <a:off x="1647825" y="7991475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11</xdr:col>
      <xdr:colOff>19050</xdr:colOff>
      <xdr:row>46</xdr:row>
      <xdr:rowOff>0</xdr:rowOff>
    </xdr:from>
    <xdr:to>
      <xdr:col>11</xdr:col>
      <xdr:colOff>190500</xdr:colOff>
      <xdr:row>46</xdr:row>
      <xdr:rowOff>161925</xdr:rowOff>
    </xdr:to>
    <xdr:sp macro="" textlink="">
      <xdr:nvSpPr>
        <xdr:cNvPr id="11" name="TextBox 10"/>
        <xdr:cNvSpPr txBox="1"/>
      </xdr:nvSpPr>
      <xdr:spPr>
        <a:xfrm>
          <a:off x="6838950" y="7981950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  <xdr:twoCellAnchor editAs="absolute">
    <xdr:from>
      <xdr:col>14</xdr:col>
      <xdr:colOff>647700</xdr:colOff>
      <xdr:row>45</xdr:row>
      <xdr:rowOff>161925</xdr:rowOff>
    </xdr:from>
    <xdr:to>
      <xdr:col>15</xdr:col>
      <xdr:colOff>161925</xdr:colOff>
      <xdr:row>46</xdr:row>
      <xdr:rowOff>152400</xdr:rowOff>
    </xdr:to>
    <xdr:sp macro="" textlink="">
      <xdr:nvSpPr>
        <xdr:cNvPr id="12" name="TextBox 11"/>
        <xdr:cNvSpPr txBox="1"/>
      </xdr:nvSpPr>
      <xdr:spPr>
        <a:xfrm>
          <a:off x="9439275" y="7972425"/>
          <a:ext cx="1714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63500">
            <a:schemeClr val="accent5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ko-KR" altLang="en-US" sz="900"/>
            <a:t>  </a:t>
          </a:r>
          <a:r>
            <a:rPr lang="ko-KR" altLang="en-US" sz="700"/>
            <a:t>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tabSelected="1" topLeftCell="B7" workbookViewId="0">
      <selection activeCell="M30" sqref="M30"/>
    </sheetView>
  </sheetViews>
  <sheetFormatPr defaultRowHeight="13.5" x14ac:dyDescent="0.3"/>
  <cols>
    <col min="1" max="1" width="4.25" style="2" customWidth="1"/>
    <col min="2" max="9" width="8.625" style="2" customWidth="1"/>
    <col min="10" max="10" width="7.625" style="2" customWidth="1"/>
    <col min="11" max="24" width="8.625" style="2" customWidth="1"/>
    <col min="25" max="25" width="9.75" style="2" customWidth="1"/>
    <col min="26" max="27" width="8.625" style="2" customWidth="1"/>
    <col min="28" max="16384" width="9" style="2"/>
  </cols>
  <sheetData>
    <row r="1" spans="1:28" ht="16.5" x14ac:dyDescent="0.3">
      <c r="B1" s="26" t="s">
        <v>123</v>
      </c>
      <c r="J1" s="48" t="s">
        <v>30</v>
      </c>
      <c r="K1" s="2" t="s">
        <v>139</v>
      </c>
    </row>
    <row r="2" spans="1:28" x14ac:dyDescent="0.3">
      <c r="G2" s="2" t="s">
        <v>138</v>
      </c>
    </row>
    <row r="4" spans="1:28" x14ac:dyDescent="0.3">
      <c r="B4" s="2" t="s">
        <v>48</v>
      </c>
      <c r="F4" s="2" t="s">
        <v>49</v>
      </c>
      <c r="J4" s="2" t="s">
        <v>50</v>
      </c>
      <c r="N4" s="2" t="s">
        <v>68</v>
      </c>
      <c r="R4" s="2" t="s">
        <v>43</v>
      </c>
      <c r="X4" s="2" t="s">
        <v>47</v>
      </c>
    </row>
    <row r="5" spans="1:28" x14ac:dyDescent="0.3">
      <c r="B5" s="10" t="s">
        <v>27</v>
      </c>
      <c r="C5" s="11" t="s">
        <v>20</v>
      </c>
      <c r="D5" s="21"/>
      <c r="F5" s="10" t="s">
        <v>27</v>
      </c>
      <c r="G5" s="11" t="s">
        <v>20</v>
      </c>
      <c r="J5" s="10" t="s">
        <v>26</v>
      </c>
      <c r="K5" s="11" t="s">
        <v>20</v>
      </c>
      <c r="N5" s="19" t="s">
        <v>34</v>
      </c>
      <c r="O5" s="19" t="s">
        <v>64</v>
      </c>
      <c r="P5" s="64" t="str">
        <f>IF(O5="기본발주","1-1","1-2")</f>
        <v>1-1</v>
      </c>
      <c r="R5" s="4" t="s">
        <v>26</v>
      </c>
      <c r="S5" s="7" t="s">
        <v>41</v>
      </c>
      <c r="T5" s="4" t="s">
        <v>40</v>
      </c>
      <c r="U5" s="4" t="s">
        <v>45</v>
      </c>
      <c r="X5" s="4" t="s">
        <v>21</v>
      </c>
      <c r="Y5" s="16" t="s">
        <v>46</v>
      </c>
    </row>
    <row r="6" spans="1:28" x14ac:dyDescent="0.3">
      <c r="C6" s="3" t="s">
        <v>14</v>
      </c>
      <c r="D6" s="22"/>
      <c r="G6" s="3" t="s">
        <v>19</v>
      </c>
      <c r="K6" s="3" t="s">
        <v>42</v>
      </c>
      <c r="O6" s="20" t="s">
        <v>31</v>
      </c>
      <c r="P6" s="63"/>
      <c r="Y6" s="69">
        <f>SUBTOTAL(9,Y18:Y22)</f>
        <v>1130000</v>
      </c>
    </row>
    <row r="7" spans="1:28" x14ac:dyDescent="0.3">
      <c r="C7" s="3" t="s">
        <v>15</v>
      </c>
      <c r="D7" s="22"/>
      <c r="T7" s="45" t="s">
        <v>55</v>
      </c>
      <c r="U7" s="1"/>
      <c r="V7" s="45" t="s">
        <v>54</v>
      </c>
      <c r="W7" s="1"/>
      <c r="X7" s="45" t="s">
        <v>56</v>
      </c>
    </row>
    <row r="8" spans="1:28" x14ac:dyDescent="0.3">
      <c r="B8" s="9" t="s">
        <v>48</v>
      </c>
      <c r="G8" s="9" t="s">
        <v>49</v>
      </c>
      <c r="K8" s="2" t="s">
        <v>50</v>
      </c>
      <c r="N8" s="2" t="s">
        <v>107</v>
      </c>
      <c r="O8" s="2" t="s">
        <v>108</v>
      </c>
      <c r="R8" s="2" t="s">
        <v>43</v>
      </c>
    </row>
    <row r="9" spans="1:28" x14ac:dyDescent="0.3">
      <c r="B9" s="9" t="s">
        <v>102</v>
      </c>
      <c r="G9" s="2" t="s">
        <v>105</v>
      </c>
      <c r="K9" s="2" t="s">
        <v>106</v>
      </c>
      <c r="O9" s="2" t="s">
        <v>109</v>
      </c>
      <c r="R9" s="2" t="s">
        <v>114</v>
      </c>
      <c r="X9" s="2" t="s">
        <v>116</v>
      </c>
    </row>
    <row r="10" spans="1:28" x14ac:dyDescent="0.3">
      <c r="B10" s="9" t="s">
        <v>101</v>
      </c>
      <c r="G10" s="2" t="s">
        <v>104</v>
      </c>
      <c r="K10" s="2" t="s">
        <v>118</v>
      </c>
      <c r="O10" s="2" t="s">
        <v>110</v>
      </c>
      <c r="R10" s="2" t="s">
        <v>115</v>
      </c>
    </row>
    <row r="11" spans="1:28" x14ac:dyDescent="0.3">
      <c r="B11" s="9" t="s">
        <v>103</v>
      </c>
      <c r="R11" s="2" t="s">
        <v>117</v>
      </c>
    </row>
    <row r="14" spans="1:28" x14ac:dyDescent="0.3">
      <c r="C14" s="1" t="s">
        <v>39</v>
      </c>
      <c r="E14" s="1" t="s">
        <v>39</v>
      </c>
      <c r="H14" s="1" t="s">
        <v>39</v>
      </c>
      <c r="I14" s="1" t="s">
        <v>39</v>
      </c>
    </row>
    <row r="15" spans="1:28" x14ac:dyDescent="0.3">
      <c r="A15" s="57" t="s">
        <v>35</v>
      </c>
      <c r="B15" s="58" t="s">
        <v>23</v>
      </c>
      <c r="C15" s="59" t="s">
        <v>22</v>
      </c>
      <c r="D15" s="60" t="s">
        <v>22</v>
      </c>
      <c r="E15" s="59" t="s">
        <v>22</v>
      </c>
      <c r="F15" s="59" t="s">
        <v>22</v>
      </c>
      <c r="G15" s="60" t="s">
        <v>22</v>
      </c>
      <c r="H15" s="59" t="s">
        <v>22</v>
      </c>
      <c r="I15" s="59" t="s">
        <v>22</v>
      </c>
      <c r="J15" s="60" t="s">
        <v>22</v>
      </c>
      <c r="K15" s="58" t="s">
        <v>23</v>
      </c>
      <c r="L15" s="61" t="s">
        <v>24</v>
      </c>
      <c r="M15" s="58" t="s">
        <v>23</v>
      </c>
      <c r="N15" s="61" t="s">
        <v>24</v>
      </c>
      <c r="O15" s="58" t="s">
        <v>23</v>
      </c>
      <c r="P15" s="58" t="s">
        <v>24</v>
      </c>
      <c r="Q15" s="60" t="s">
        <v>22</v>
      </c>
      <c r="R15" s="61" t="s">
        <v>24</v>
      </c>
      <c r="S15" s="58" t="s">
        <v>23</v>
      </c>
      <c r="T15" s="58" t="s">
        <v>23</v>
      </c>
      <c r="U15" s="61" t="s">
        <v>24</v>
      </c>
      <c r="V15" s="58" t="s">
        <v>23</v>
      </c>
      <c r="W15" s="58" t="s">
        <v>23</v>
      </c>
      <c r="X15" s="61" t="s">
        <v>24</v>
      </c>
      <c r="Y15" s="61" t="s">
        <v>24</v>
      </c>
      <c r="Z15" s="59" t="s">
        <v>22</v>
      </c>
      <c r="AA15" s="60" t="s">
        <v>22</v>
      </c>
      <c r="AB15" s="58" t="s">
        <v>23</v>
      </c>
    </row>
    <row r="16" spans="1:28" ht="14.25" thickBot="1" x14ac:dyDescent="0.35">
      <c r="A16" s="9" t="s">
        <v>36</v>
      </c>
      <c r="B16" s="54">
        <v>1</v>
      </c>
      <c r="C16" s="54">
        <v>2</v>
      </c>
      <c r="D16" s="54">
        <v>3</v>
      </c>
      <c r="E16" s="54">
        <v>4</v>
      </c>
      <c r="F16" s="54">
        <v>5</v>
      </c>
      <c r="G16" s="54">
        <v>6</v>
      </c>
      <c r="H16" s="54">
        <v>7</v>
      </c>
      <c r="I16" s="54">
        <v>8</v>
      </c>
      <c r="J16" s="54">
        <v>9</v>
      </c>
      <c r="K16" s="54">
        <v>10</v>
      </c>
      <c r="L16" s="54">
        <v>11</v>
      </c>
      <c r="M16" s="54">
        <v>12</v>
      </c>
      <c r="N16" s="54">
        <v>13</v>
      </c>
      <c r="O16" s="54">
        <v>14</v>
      </c>
      <c r="P16" s="54">
        <v>15</v>
      </c>
      <c r="Q16" s="54">
        <v>16</v>
      </c>
      <c r="R16" s="54">
        <v>17</v>
      </c>
      <c r="S16" s="54">
        <v>18</v>
      </c>
      <c r="T16" s="54">
        <v>19</v>
      </c>
      <c r="U16" s="54">
        <v>20</v>
      </c>
      <c r="V16" s="54">
        <v>21</v>
      </c>
      <c r="W16" s="54">
        <v>22</v>
      </c>
      <c r="X16" s="54">
        <v>23</v>
      </c>
      <c r="Y16" s="54">
        <v>24</v>
      </c>
      <c r="Z16" s="54">
        <v>25</v>
      </c>
      <c r="AA16" s="54">
        <v>26</v>
      </c>
      <c r="AB16" s="54">
        <v>27</v>
      </c>
    </row>
    <row r="17" spans="1:28" x14ac:dyDescent="0.3">
      <c r="A17" s="2" t="s">
        <v>38</v>
      </c>
      <c r="B17" s="27" t="s">
        <v>99</v>
      </c>
      <c r="C17" s="37" t="s">
        <v>2</v>
      </c>
      <c r="D17" s="28" t="s">
        <v>3</v>
      </c>
      <c r="E17" s="37" t="s">
        <v>4</v>
      </c>
      <c r="F17" s="37" t="s">
        <v>5</v>
      </c>
      <c r="G17" s="28" t="s">
        <v>6</v>
      </c>
      <c r="H17" s="37" t="s">
        <v>7</v>
      </c>
      <c r="I17" s="37" t="s">
        <v>8</v>
      </c>
      <c r="J17" s="28" t="s">
        <v>9</v>
      </c>
      <c r="K17" s="29" t="s">
        <v>10</v>
      </c>
      <c r="L17" s="30" t="s">
        <v>11</v>
      </c>
      <c r="M17" s="29" t="s">
        <v>12</v>
      </c>
      <c r="N17" s="30" t="s">
        <v>0</v>
      </c>
      <c r="O17" s="29" t="s">
        <v>126</v>
      </c>
      <c r="P17" s="29" t="s">
        <v>128</v>
      </c>
      <c r="Q17" s="28" t="s">
        <v>13</v>
      </c>
      <c r="R17" s="30" t="s">
        <v>119</v>
      </c>
      <c r="S17" s="29" t="s">
        <v>120</v>
      </c>
      <c r="T17" s="29" t="s">
        <v>82</v>
      </c>
      <c r="U17" s="30" t="s">
        <v>25</v>
      </c>
      <c r="V17" s="29" t="s">
        <v>100</v>
      </c>
      <c r="W17" s="28" t="s">
        <v>28</v>
      </c>
      <c r="X17" s="44" t="s">
        <v>70</v>
      </c>
      <c r="Y17" s="30" t="s">
        <v>121</v>
      </c>
      <c r="Z17" s="43" t="s">
        <v>16</v>
      </c>
      <c r="AA17" s="55" t="s">
        <v>17</v>
      </c>
      <c r="AB17" s="31" t="s">
        <v>72</v>
      </c>
    </row>
    <row r="18" spans="1:28" x14ac:dyDescent="0.3">
      <c r="B18" s="79"/>
      <c r="C18" s="51">
        <v>10001</v>
      </c>
      <c r="D18" s="4" t="s">
        <v>73</v>
      </c>
      <c r="E18" s="51">
        <v>111111</v>
      </c>
      <c r="F18" s="38">
        <v>88920412</v>
      </c>
      <c r="G18" s="4" t="s">
        <v>77</v>
      </c>
      <c r="H18" s="62">
        <v>1000</v>
      </c>
      <c r="I18" s="62">
        <v>2000</v>
      </c>
      <c r="J18" s="4">
        <v>1</v>
      </c>
      <c r="K18" s="70">
        <v>20</v>
      </c>
      <c r="L18" s="75">
        <f>$Q18-$K18</f>
        <v>-5</v>
      </c>
      <c r="M18" s="70">
        <v>120</v>
      </c>
      <c r="N18" s="75">
        <f>$M18-$Q18</f>
        <v>105</v>
      </c>
      <c r="O18" s="70">
        <v>1.2</v>
      </c>
      <c r="P18" s="70">
        <f>($M18*O18)-$Q18</f>
        <v>129</v>
      </c>
      <c r="Q18" s="16">
        <v>15</v>
      </c>
      <c r="R18" s="16">
        <f>IF(L18&gt;0,0,(IF(P5="1-2",P18,N18)))</f>
        <v>105</v>
      </c>
      <c r="S18" s="16">
        <v>100</v>
      </c>
      <c r="T18" s="77" t="s">
        <v>96</v>
      </c>
      <c r="U18" s="66">
        <f>IFERROR(IF(T18="up",(ROUNDUP((R18/S18),0)),(ROUNDDOWN((R18/S18),0))),0)</f>
        <v>2</v>
      </c>
      <c r="V18" s="70"/>
      <c r="W18" s="50">
        <v>0</v>
      </c>
      <c r="X18" s="65">
        <f>IF(V18="V",W18,(IF(S18=0,R18,(S18*U18))))</f>
        <v>200</v>
      </c>
      <c r="Y18" s="68">
        <f>IFERROR(X18*H18,0)</f>
        <v>200000</v>
      </c>
      <c r="Z18" s="38">
        <v>12435</v>
      </c>
      <c r="AA18" s="6" t="s">
        <v>111</v>
      </c>
      <c r="AB18" s="33"/>
    </row>
    <row r="19" spans="1:28" x14ac:dyDescent="0.3">
      <c r="B19" s="79"/>
      <c r="C19" s="51">
        <v>20002</v>
      </c>
      <c r="D19" s="4" t="s">
        <v>74</v>
      </c>
      <c r="E19" s="51">
        <v>222222</v>
      </c>
      <c r="F19" s="38">
        <v>88920413</v>
      </c>
      <c r="G19" s="4" t="s">
        <v>78</v>
      </c>
      <c r="H19" s="62">
        <v>50</v>
      </c>
      <c r="I19" s="62">
        <v>100</v>
      </c>
      <c r="J19" s="4">
        <v>50</v>
      </c>
      <c r="K19" s="70">
        <v>1000</v>
      </c>
      <c r="L19" s="75">
        <f t="shared" ref="L19:L22" si="0">$Q19-$K19</f>
        <v>-753</v>
      </c>
      <c r="M19" s="70">
        <v>21000</v>
      </c>
      <c r="N19" s="75">
        <f t="shared" ref="N19:N22" si="1">$M19-$Q19</f>
        <v>20753</v>
      </c>
      <c r="O19" s="70">
        <v>2</v>
      </c>
      <c r="P19" s="70">
        <f t="shared" ref="P19:P21" si="2">($M19*O19)-$Q19</f>
        <v>41753</v>
      </c>
      <c r="Q19" s="16">
        <v>247</v>
      </c>
      <c r="R19" s="16">
        <f>IF(L19&gt;0,0,(IF(P5="1-2",P19,N19)))</f>
        <v>20753</v>
      </c>
      <c r="S19" s="16">
        <v>1000</v>
      </c>
      <c r="T19" s="77" t="s">
        <v>95</v>
      </c>
      <c r="U19" s="66">
        <f t="shared" ref="U19:U22" si="3">IFERROR(IF(T19="up",(ROUNDUP((R19/S19),0)),(ROUNDDOWN((R19/S19),0))),0)</f>
        <v>20</v>
      </c>
      <c r="V19" s="77" t="s">
        <v>67</v>
      </c>
      <c r="W19" s="16">
        <v>10000</v>
      </c>
      <c r="X19" s="65">
        <f>IF(V19="V",W19,(IF(S19=0,R19,(S19*U19))))</f>
        <v>10000</v>
      </c>
      <c r="Y19" s="68">
        <f>X19*H19</f>
        <v>500000</v>
      </c>
      <c r="Z19" s="38">
        <v>23451</v>
      </c>
      <c r="AA19" s="6" t="s">
        <v>112</v>
      </c>
      <c r="AB19" s="33" t="s">
        <v>98</v>
      </c>
    </row>
    <row r="20" spans="1:28" x14ac:dyDescent="0.3">
      <c r="B20" s="80"/>
      <c r="C20" s="51">
        <v>30003</v>
      </c>
      <c r="D20" s="4" t="s">
        <v>75</v>
      </c>
      <c r="E20" s="51">
        <v>333333</v>
      </c>
      <c r="F20" s="38">
        <v>88920414</v>
      </c>
      <c r="G20" s="4" t="s">
        <v>79</v>
      </c>
      <c r="H20" s="62">
        <v>400</v>
      </c>
      <c r="I20" s="62">
        <v>800</v>
      </c>
      <c r="J20" s="4">
        <v>10</v>
      </c>
      <c r="K20" s="70">
        <v>200</v>
      </c>
      <c r="L20" s="75">
        <f t="shared" si="0"/>
        <v>-77</v>
      </c>
      <c r="M20" s="70">
        <v>800</v>
      </c>
      <c r="N20" s="75">
        <f t="shared" si="1"/>
        <v>677</v>
      </c>
      <c r="O20" s="70">
        <v>1</v>
      </c>
      <c r="P20" s="70">
        <f t="shared" si="2"/>
        <v>677</v>
      </c>
      <c r="Q20" s="16">
        <v>123</v>
      </c>
      <c r="R20" s="16">
        <f>IF(L20&gt;0,0,(IF(P5="1-2",P20,N20)))</f>
        <v>677</v>
      </c>
      <c r="S20" s="16">
        <v>100</v>
      </c>
      <c r="T20" s="77" t="s">
        <v>96</v>
      </c>
      <c r="U20" s="66">
        <f t="shared" si="3"/>
        <v>7</v>
      </c>
      <c r="V20" s="70"/>
      <c r="W20" s="50">
        <v>0</v>
      </c>
      <c r="X20" s="65">
        <f>IF(V20="V",W20,(IF(S20=0,R20,(S20*U20))))</f>
        <v>700</v>
      </c>
      <c r="Y20" s="68">
        <f>X20*H20</f>
        <v>280000</v>
      </c>
      <c r="Z20" s="38">
        <v>34523</v>
      </c>
      <c r="AA20" s="6" t="s">
        <v>113</v>
      </c>
      <c r="AB20" s="33"/>
    </row>
    <row r="21" spans="1:28" x14ac:dyDescent="0.3">
      <c r="B21" s="80"/>
      <c r="C21" s="51">
        <v>40004</v>
      </c>
      <c r="D21" s="4" t="s">
        <v>92</v>
      </c>
      <c r="E21" s="51">
        <v>444444</v>
      </c>
      <c r="F21" s="38">
        <v>88920415</v>
      </c>
      <c r="G21" s="4" t="s">
        <v>94</v>
      </c>
      <c r="H21" s="62">
        <v>300</v>
      </c>
      <c r="I21" s="62">
        <v>450</v>
      </c>
      <c r="J21" s="4">
        <v>10</v>
      </c>
      <c r="K21" s="70">
        <v>150</v>
      </c>
      <c r="L21" s="75">
        <f t="shared" si="0"/>
        <v>250</v>
      </c>
      <c r="M21" s="70">
        <v>1150</v>
      </c>
      <c r="N21" s="75">
        <f t="shared" si="1"/>
        <v>750</v>
      </c>
      <c r="O21" s="70">
        <v>3</v>
      </c>
      <c r="P21" s="70">
        <f t="shared" si="2"/>
        <v>3050</v>
      </c>
      <c r="Q21" s="16">
        <v>400</v>
      </c>
      <c r="R21" s="16">
        <f>IF(L21&gt;0,0,(IF(P8="1-2",P21,N21)))</f>
        <v>0</v>
      </c>
      <c r="S21" s="16">
        <v>500</v>
      </c>
      <c r="T21" s="77" t="s">
        <v>95</v>
      </c>
      <c r="U21" s="66">
        <f t="shared" si="3"/>
        <v>0</v>
      </c>
      <c r="V21" s="77" t="s">
        <v>67</v>
      </c>
      <c r="W21" s="16">
        <v>500</v>
      </c>
      <c r="X21" s="65">
        <f>IF(V21="V",W21,(IF(S21=0,R21,(S21*U21))))</f>
        <v>500</v>
      </c>
      <c r="Y21" s="68">
        <f>X21*H21</f>
        <v>150000</v>
      </c>
      <c r="Z21" s="38">
        <v>23451</v>
      </c>
      <c r="AA21" s="6" t="s">
        <v>112</v>
      </c>
      <c r="AB21" s="33"/>
    </row>
    <row r="22" spans="1:28" ht="14.25" thickBot="1" x14ac:dyDescent="0.35">
      <c r="B22" s="81" t="s">
        <v>67</v>
      </c>
      <c r="C22" s="52">
        <v>50005</v>
      </c>
      <c r="D22" s="53" t="s">
        <v>76</v>
      </c>
      <c r="E22" s="52">
        <v>999999</v>
      </c>
      <c r="F22" s="39">
        <v>88920416</v>
      </c>
      <c r="G22" s="53" t="s">
        <v>80</v>
      </c>
      <c r="H22" s="52" t="s">
        <v>81</v>
      </c>
      <c r="I22" s="52" t="s">
        <v>81</v>
      </c>
      <c r="J22" s="35"/>
      <c r="K22" s="71"/>
      <c r="L22" s="76">
        <f t="shared" si="0"/>
        <v>0</v>
      </c>
      <c r="M22" s="71"/>
      <c r="N22" s="76">
        <f t="shared" si="1"/>
        <v>0</v>
      </c>
      <c r="O22" s="71"/>
      <c r="P22" s="71">
        <f>($M22*O22)-$Q22</f>
        <v>0</v>
      </c>
      <c r="Q22" s="35"/>
      <c r="R22" s="35">
        <f t="shared" ref="R22" si="4">IF(L22&gt;0,0,(IF(P11="1-2",P22,N22)))</f>
        <v>0</v>
      </c>
      <c r="S22" s="35">
        <v>0</v>
      </c>
      <c r="T22" s="78" t="s">
        <v>95</v>
      </c>
      <c r="U22" s="67">
        <f t="shared" si="3"/>
        <v>0</v>
      </c>
      <c r="V22" s="78"/>
      <c r="W22" s="35"/>
      <c r="X22" s="65">
        <f>IF(V22="V",W22,(IF(S22=0,R22,(S22*U22))))</f>
        <v>0</v>
      </c>
      <c r="Y22" s="68">
        <f>IFERROR(X22*H22,0)</f>
        <v>0</v>
      </c>
      <c r="Z22" s="39">
        <v>12435</v>
      </c>
      <c r="AA22" s="56" t="s">
        <v>111</v>
      </c>
      <c r="AB22" s="36"/>
    </row>
    <row r="24" spans="1:28" x14ac:dyDescent="0.3">
      <c r="B24" s="2" t="s">
        <v>52</v>
      </c>
      <c r="K24" s="46"/>
      <c r="M24" s="2" t="s">
        <v>65</v>
      </c>
    </row>
    <row r="25" spans="1:28" x14ac:dyDescent="0.3">
      <c r="B25" s="46" t="s">
        <v>62</v>
      </c>
      <c r="K25" s="46"/>
      <c r="M25" s="2" t="s">
        <v>122</v>
      </c>
    </row>
    <row r="26" spans="1:28" x14ac:dyDescent="0.3">
      <c r="B26" s="2" t="s">
        <v>93</v>
      </c>
      <c r="N26" s="2" t="s">
        <v>87</v>
      </c>
    </row>
    <row r="27" spans="1:28" x14ac:dyDescent="0.3">
      <c r="B27" s="46" t="s">
        <v>61</v>
      </c>
      <c r="N27" s="46" t="s">
        <v>131</v>
      </c>
    </row>
    <row r="28" spans="1:28" x14ac:dyDescent="0.3">
      <c r="B28" s="46" t="s">
        <v>58</v>
      </c>
      <c r="M28" s="2" t="s">
        <v>69</v>
      </c>
    </row>
    <row r="29" spans="1:28" x14ac:dyDescent="0.3">
      <c r="B29" s="2" t="s">
        <v>53</v>
      </c>
      <c r="M29" s="47" t="s">
        <v>140</v>
      </c>
    </row>
    <row r="30" spans="1:28" x14ac:dyDescent="0.3">
      <c r="B30" s="46" t="s">
        <v>59</v>
      </c>
      <c r="M30" s="47" t="s">
        <v>97</v>
      </c>
    </row>
    <row r="31" spans="1:28" x14ac:dyDescent="0.3">
      <c r="B31" s="46" t="s">
        <v>66</v>
      </c>
      <c r="M31" s="2" t="s">
        <v>84</v>
      </c>
    </row>
    <row r="32" spans="1:28" x14ac:dyDescent="0.3">
      <c r="B32" s="2" t="s">
        <v>57</v>
      </c>
      <c r="M32" s="2" t="s">
        <v>132</v>
      </c>
    </row>
    <row r="33" spans="2:26" x14ac:dyDescent="0.3">
      <c r="B33" s="2" t="s">
        <v>63</v>
      </c>
      <c r="M33" s="2" t="s">
        <v>125</v>
      </c>
    </row>
    <row r="34" spans="2:26" x14ac:dyDescent="0.3">
      <c r="B34" s="2" t="s">
        <v>85</v>
      </c>
      <c r="M34" s="2" t="s">
        <v>88</v>
      </c>
    </row>
    <row r="35" spans="2:26" x14ac:dyDescent="0.3">
      <c r="B35" s="2" t="s">
        <v>60</v>
      </c>
      <c r="M35" s="2" t="s">
        <v>89</v>
      </c>
    </row>
    <row r="36" spans="2:26" x14ac:dyDescent="0.3">
      <c r="B36" s="47" t="s">
        <v>86</v>
      </c>
      <c r="M36" s="2" t="s">
        <v>90</v>
      </c>
    </row>
    <row r="37" spans="2:26" x14ac:dyDescent="0.3">
      <c r="B37" s="46" t="s">
        <v>127</v>
      </c>
      <c r="M37" s="2" t="s">
        <v>91</v>
      </c>
    </row>
    <row r="38" spans="2:26" x14ac:dyDescent="0.3">
      <c r="B38" s="46" t="s">
        <v>129</v>
      </c>
    </row>
    <row r="40" spans="2:26" x14ac:dyDescent="0.3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2:26" ht="16.5" x14ac:dyDescent="0.3">
      <c r="B41" s="26" t="s">
        <v>136</v>
      </c>
      <c r="C41" s="8"/>
      <c r="D41" s="8"/>
      <c r="E41" s="8"/>
      <c r="F41" s="8"/>
      <c r="G41" s="8"/>
      <c r="H41" s="8"/>
      <c r="I41" s="8"/>
      <c r="J41" s="48" t="s">
        <v>30</v>
      </c>
      <c r="K41" s="8" t="s">
        <v>135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2:26" x14ac:dyDescent="0.3">
      <c r="B42" s="8"/>
      <c r="C42" s="8"/>
      <c r="D42" s="8"/>
      <c r="E42" s="8"/>
      <c r="F42" s="8"/>
      <c r="G42" s="8" t="s">
        <v>137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2:26" x14ac:dyDescent="0.3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2:26" x14ac:dyDescent="0.3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2:26" x14ac:dyDescent="0.3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2:26" x14ac:dyDescent="0.3">
      <c r="B46" s="2" t="s">
        <v>48</v>
      </c>
      <c r="F46" s="2" t="s">
        <v>49</v>
      </c>
      <c r="J46" s="2" t="s">
        <v>50</v>
      </c>
      <c r="N46" s="2" t="s">
        <v>68</v>
      </c>
      <c r="R46" s="5" t="s">
        <v>44</v>
      </c>
      <c r="S46" s="5"/>
      <c r="T46" s="5"/>
      <c r="U46" s="5"/>
      <c r="X46" s="5" t="s">
        <v>51</v>
      </c>
      <c r="Y46" s="5"/>
      <c r="Z46" s="5"/>
    </row>
    <row r="47" spans="2:26" x14ac:dyDescent="0.3">
      <c r="B47" s="10" t="s">
        <v>27</v>
      </c>
      <c r="C47" s="11" t="s">
        <v>20</v>
      </c>
      <c r="F47" s="10" t="s">
        <v>27</v>
      </c>
      <c r="G47" s="11" t="s">
        <v>20</v>
      </c>
      <c r="J47" s="10" t="s">
        <v>26</v>
      </c>
      <c r="K47" s="11" t="s">
        <v>20</v>
      </c>
      <c r="N47" s="19" t="s">
        <v>34</v>
      </c>
      <c r="O47" s="19" t="s">
        <v>130</v>
      </c>
      <c r="P47" s="64" t="str">
        <f>IF(O47="기본발주","1-1","1-2")</f>
        <v>1-2</v>
      </c>
      <c r="R47" s="23" t="s">
        <v>26</v>
      </c>
      <c r="S47" s="24" t="s">
        <v>41</v>
      </c>
      <c r="T47" s="18" t="s">
        <v>40</v>
      </c>
      <c r="U47" s="18" t="s">
        <v>45</v>
      </c>
      <c r="X47" s="23" t="s">
        <v>21</v>
      </c>
      <c r="Y47" s="14"/>
      <c r="Z47" s="25" t="s">
        <v>46</v>
      </c>
    </row>
    <row r="48" spans="2:26" x14ac:dyDescent="0.3">
      <c r="C48" s="3" t="s">
        <v>14</v>
      </c>
      <c r="G48" s="3" t="s">
        <v>19</v>
      </c>
      <c r="K48" s="3" t="s">
        <v>18</v>
      </c>
      <c r="O48" s="20" t="s">
        <v>31</v>
      </c>
      <c r="P48" s="63"/>
    </row>
    <row r="49" spans="1:28" x14ac:dyDescent="0.3">
      <c r="C49" s="3" t="s">
        <v>15</v>
      </c>
      <c r="T49" s="45" t="s">
        <v>55</v>
      </c>
      <c r="U49" s="1"/>
      <c r="V49" s="45" t="s">
        <v>54</v>
      </c>
      <c r="W49" s="1"/>
      <c r="X49" s="45" t="s">
        <v>56</v>
      </c>
    </row>
    <row r="50" spans="1:28" x14ac:dyDescent="0.3">
      <c r="B50" s="9" t="s">
        <v>48</v>
      </c>
      <c r="G50" s="9" t="s">
        <v>49</v>
      </c>
      <c r="K50" s="2" t="s">
        <v>50</v>
      </c>
      <c r="N50" s="2" t="s">
        <v>107</v>
      </c>
      <c r="O50" s="2" t="s">
        <v>108</v>
      </c>
      <c r="R50" s="2" t="s">
        <v>43</v>
      </c>
    </row>
    <row r="51" spans="1:28" x14ac:dyDescent="0.3">
      <c r="B51" s="9" t="s">
        <v>102</v>
      </c>
      <c r="G51" s="2" t="s">
        <v>105</v>
      </c>
      <c r="K51" s="2" t="s">
        <v>106</v>
      </c>
      <c r="O51" s="2" t="s">
        <v>109</v>
      </c>
      <c r="R51" s="2" t="s">
        <v>134</v>
      </c>
      <c r="X51" s="2" t="s">
        <v>116</v>
      </c>
    </row>
    <row r="52" spans="1:28" x14ac:dyDescent="0.3">
      <c r="B52" s="9" t="s">
        <v>101</v>
      </c>
      <c r="G52" s="2" t="s">
        <v>104</v>
      </c>
      <c r="K52" s="2" t="s">
        <v>118</v>
      </c>
      <c r="O52" s="2" t="s">
        <v>110</v>
      </c>
    </row>
    <row r="53" spans="1:28" x14ac:dyDescent="0.3">
      <c r="B53" s="9" t="s">
        <v>103</v>
      </c>
    </row>
    <row r="56" spans="1:28" x14ac:dyDescent="0.3">
      <c r="A56" s="2" t="s">
        <v>35</v>
      </c>
      <c r="B56" s="12" t="s">
        <v>23</v>
      </c>
      <c r="C56" s="13" t="s">
        <v>22</v>
      </c>
      <c r="D56" s="1" t="s">
        <v>22</v>
      </c>
      <c r="E56" s="13" t="s">
        <v>22</v>
      </c>
      <c r="F56" s="13" t="s">
        <v>22</v>
      </c>
      <c r="G56" s="1" t="s">
        <v>22</v>
      </c>
      <c r="H56" s="13" t="s">
        <v>22</v>
      </c>
      <c r="I56" s="13" t="s">
        <v>22</v>
      </c>
      <c r="J56" s="1" t="s">
        <v>22</v>
      </c>
      <c r="K56" s="12" t="s">
        <v>23</v>
      </c>
      <c r="L56" s="17" t="s">
        <v>24</v>
      </c>
      <c r="M56" s="12" t="s">
        <v>23</v>
      </c>
      <c r="N56" s="17" t="s">
        <v>24</v>
      </c>
      <c r="O56" s="12" t="s">
        <v>23</v>
      </c>
      <c r="P56" s="13" t="s">
        <v>24</v>
      </c>
      <c r="Q56" s="1" t="s">
        <v>22</v>
      </c>
      <c r="R56" s="17" t="s">
        <v>24</v>
      </c>
      <c r="S56" s="12" t="s">
        <v>23</v>
      </c>
      <c r="T56" s="58" t="s">
        <v>23</v>
      </c>
      <c r="U56" s="17"/>
      <c r="V56" s="12" t="s">
        <v>32</v>
      </c>
      <c r="W56" s="12" t="s">
        <v>33</v>
      </c>
      <c r="X56" s="17" t="s">
        <v>24</v>
      </c>
      <c r="Y56" s="13" t="s">
        <v>24</v>
      </c>
      <c r="Z56" s="13" t="s">
        <v>22</v>
      </c>
      <c r="AA56" s="13" t="s">
        <v>22</v>
      </c>
      <c r="AB56" s="13" t="s">
        <v>133</v>
      </c>
    </row>
    <row r="57" spans="1:28" ht="14.25" thickBot="1" x14ac:dyDescent="0.35">
      <c r="A57" s="9" t="s">
        <v>36</v>
      </c>
      <c r="B57" s="54">
        <v>1</v>
      </c>
      <c r="C57" s="54">
        <v>2</v>
      </c>
      <c r="D57" s="54">
        <v>3</v>
      </c>
      <c r="E57" s="54">
        <v>4</v>
      </c>
      <c r="F57" s="54">
        <v>5</v>
      </c>
      <c r="G57" s="54">
        <v>6</v>
      </c>
      <c r="H57" s="54">
        <v>7</v>
      </c>
      <c r="I57" s="54">
        <v>8</v>
      </c>
      <c r="J57" s="54">
        <v>9</v>
      </c>
      <c r="K57" s="54">
        <v>10</v>
      </c>
      <c r="L57" s="54">
        <v>11</v>
      </c>
      <c r="M57" s="54">
        <v>12</v>
      </c>
      <c r="N57" s="54">
        <v>13</v>
      </c>
      <c r="O57" s="54">
        <v>14</v>
      </c>
      <c r="P57" s="54">
        <v>15</v>
      </c>
      <c r="Q57" s="54">
        <v>16</v>
      </c>
      <c r="R57" s="54">
        <v>17</v>
      </c>
      <c r="S57" s="54">
        <v>18</v>
      </c>
      <c r="T57" s="54">
        <v>19</v>
      </c>
      <c r="U57" s="54">
        <v>20</v>
      </c>
      <c r="V57" s="54">
        <v>21</v>
      </c>
      <c r="W57" s="54">
        <v>22</v>
      </c>
      <c r="X57" s="54">
        <v>23</v>
      </c>
      <c r="Y57" s="54">
        <v>24</v>
      </c>
      <c r="Z57" s="54">
        <v>25</v>
      </c>
      <c r="AA57" s="54">
        <v>26</v>
      </c>
    </row>
    <row r="58" spans="1:28" x14ac:dyDescent="0.3">
      <c r="A58" s="2" t="s">
        <v>37</v>
      </c>
      <c r="B58" s="27" t="s">
        <v>1</v>
      </c>
      <c r="C58" s="37" t="s">
        <v>2</v>
      </c>
      <c r="D58" s="28" t="s">
        <v>3</v>
      </c>
      <c r="E58" s="37" t="s">
        <v>4</v>
      </c>
      <c r="F58" s="37" t="s">
        <v>5</v>
      </c>
      <c r="G58" s="28" t="s">
        <v>6</v>
      </c>
      <c r="H58" s="37" t="s">
        <v>7</v>
      </c>
      <c r="I58" s="37" t="s">
        <v>8</v>
      </c>
      <c r="J58" s="28" t="s">
        <v>9</v>
      </c>
      <c r="K58" s="29" t="s">
        <v>10</v>
      </c>
      <c r="L58" s="30" t="s">
        <v>11</v>
      </c>
      <c r="M58" s="29" t="s">
        <v>12</v>
      </c>
      <c r="N58" s="30" t="s">
        <v>0</v>
      </c>
      <c r="O58" s="29" t="s">
        <v>126</v>
      </c>
      <c r="P58" s="37" t="s">
        <v>128</v>
      </c>
      <c r="Q58" s="28" t="s">
        <v>13</v>
      </c>
      <c r="R58" s="30" t="s">
        <v>119</v>
      </c>
      <c r="S58" s="29" t="s">
        <v>120</v>
      </c>
      <c r="T58" s="29" t="s">
        <v>82</v>
      </c>
      <c r="U58" s="30" t="s">
        <v>25</v>
      </c>
      <c r="V58" s="29" t="s">
        <v>1</v>
      </c>
      <c r="W58" s="28" t="s">
        <v>28</v>
      </c>
      <c r="X58" s="44" t="s">
        <v>71</v>
      </c>
      <c r="Y58" s="37" t="s">
        <v>29</v>
      </c>
      <c r="Z58" s="37" t="s">
        <v>16</v>
      </c>
      <c r="AA58" s="40" t="s">
        <v>17</v>
      </c>
      <c r="AB58" s="40" t="s">
        <v>124</v>
      </c>
    </row>
    <row r="59" spans="1:28" x14ac:dyDescent="0.3">
      <c r="A59" s="2" t="s">
        <v>38</v>
      </c>
      <c r="B59" s="32"/>
      <c r="C59" s="51">
        <v>10001</v>
      </c>
      <c r="D59" s="4" t="s">
        <v>73</v>
      </c>
      <c r="E59" s="51">
        <v>111111</v>
      </c>
      <c r="F59" s="38">
        <v>88920412</v>
      </c>
      <c r="G59" s="4" t="s">
        <v>77</v>
      </c>
      <c r="H59" s="62">
        <v>1000</v>
      </c>
      <c r="I59" s="62">
        <v>2000</v>
      </c>
      <c r="J59" s="4">
        <v>1</v>
      </c>
      <c r="K59" s="70">
        <v>20</v>
      </c>
      <c r="L59" s="75">
        <f>$Q59-$K59</f>
        <v>-5</v>
      </c>
      <c r="M59" s="70">
        <v>120</v>
      </c>
      <c r="N59" s="75">
        <f>$M59-$Q59</f>
        <v>105</v>
      </c>
      <c r="O59" s="70">
        <v>1.2</v>
      </c>
      <c r="P59" s="38">
        <f>($M59*O59)-$Q59</f>
        <v>129</v>
      </c>
      <c r="Q59" s="16">
        <v>15</v>
      </c>
      <c r="R59" s="16">
        <f>IF(L59&gt;0,0,(IF(P47="1-2",P59,N59)))</f>
        <v>129</v>
      </c>
      <c r="S59" s="16">
        <v>100</v>
      </c>
      <c r="T59" s="77" t="s">
        <v>96</v>
      </c>
      <c r="U59" s="66">
        <f>IFERROR(IF(T59="up",(ROUNDUP((R59/S59),0)),(ROUNDDOWN((R59/S59),0))),0)</f>
        <v>2</v>
      </c>
      <c r="V59" s="16"/>
      <c r="W59" s="50">
        <v>0</v>
      </c>
      <c r="X59" s="65">
        <f>IF(V59="V",W59,(IF(S59=0,R59,(S59*U59))))</f>
        <v>200</v>
      </c>
      <c r="Y59" s="74">
        <f>IFERROR(X59*H59,0)</f>
        <v>200000</v>
      </c>
      <c r="Z59" s="38">
        <v>12435</v>
      </c>
      <c r="AA59" s="72" t="s">
        <v>111</v>
      </c>
      <c r="AB59" s="41"/>
    </row>
    <row r="60" spans="1:28" x14ac:dyDescent="0.3">
      <c r="B60" s="32"/>
      <c r="C60" s="51">
        <v>20002</v>
      </c>
      <c r="D60" s="4" t="s">
        <v>74</v>
      </c>
      <c r="E60" s="51">
        <v>222222</v>
      </c>
      <c r="F60" s="38">
        <v>88920413</v>
      </c>
      <c r="G60" s="4" t="s">
        <v>78</v>
      </c>
      <c r="H60" s="62">
        <v>50</v>
      </c>
      <c r="I60" s="62">
        <v>100</v>
      </c>
      <c r="J60" s="4">
        <v>50</v>
      </c>
      <c r="K60" s="70">
        <v>1000</v>
      </c>
      <c r="L60" s="75">
        <f t="shared" ref="L60:L63" si="5">$Q60-$K60</f>
        <v>-753</v>
      </c>
      <c r="M60" s="70">
        <v>21000</v>
      </c>
      <c r="N60" s="75">
        <f t="shared" ref="N60:N63" si="6">$M60-$Q60</f>
        <v>20753</v>
      </c>
      <c r="O60" s="70">
        <v>2</v>
      </c>
      <c r="P60" s="38">
        <f t="shared" ref="P60:P62" si="7">($M60*O60)-$Q60</f>
        <v>41753</v>
      </c>
      <c r="Q60" s="16">
        <v>247</v>
      </c>
      <c r="R60" s="16">
        <f>IF(L60&gt;0,0,(IF(P48="1-2",P60,N60)))</f>
        <v>20753</v>
      </c>
      <c r="S60" s="16">
        <v>1000</v>
      </c>
      <c r="T60" s="77" t="s">
        <v>95</v>
      </c>
      <c r="U60" s="66">
        <f t="shared" ref="U60:U63" si="8">IFERROR(IF(T60="up",(ROUNDUP((R60/S60),0)),(ROUNDDOWN((R60/S60),0))),0)</f>
        <v>20</v>
      </c>
      <c r="V60" s="4" t="s">
        <v>67</v>
      </c>
      <c r="W60" s="16">
        <v>10000</v>
      </c>
      <c r="X60" s="65">
        <f>IF(V60="V",W60,(IF(S60=0,R60,(S60*U60))))</f>
        <v>10000</v>
      </c>
      <c r="Y60" s="74">
        <f>X60*H60</f>
        <v>500000</v>
      </c>
      <c r="Z60" s="38">
        <v>23451</v>
      </c>
      <c r="AA60" s="72" t="s">
        <v>112</v>
      </c>
      <c r="AB60" s="41" t="s">
        <v>98</v>
      </c>
    </row>
    <row r="61" spans="1:28" x14ac:dyDescent="0.3">
      <c r="B61" s="34"/>
      <c r="C61" s="51">
        <v>30003</v>
      </c>
      <c r="D61" s="4" t="s">
        <v>75</v>
      </c>
      <c r="E61" s="51">
        <v>333333</v>
      </c>
      <c r="F61" s="38">
        <v>88920414</v>
      </c>
      <c r="G61" s="4" t="s">
        <v>79</v>
      </c>
      <c r="H61" s="62">
        <v>400</v>
      </c>
      <c r="I61" s="62">
        <v>800</v>
      </c>
      <c r="J61" s="4">
        <v>10</v>
      </c>
      <c r="K61" s="70">
        <v>200</v>
      </c>
      <c r="L61" s="75">
        <f t="shared" si="5"/>
        <v>-77</v>
      </c>
      <c r="M61" s="70">
        <v>800</v>
      </c>
      <c r="N61" s="75">
        <f t="shared" si="6"/>
        <v>677</v>
      </c>
      <c r="O61" s="70">
        <v>1</v>
      </c>
      <c r="P61" s="38">
        <f t="shared" si="7"/>
        <v>677</v>
      </c>
      <c r="Q61" s="16">
        <v>123</v>
      </c>
      <c r="R61" s="16">
        <f>IF(L61&gt;0,0,(IF(P49="1-2",P61,N61)))</f>
        <v>677</v>
      </c>
      <c r="S61" s="16">
        <v>100</v>
      </c>
      <c r="T61" s="77" t="s">
        <v>96</v>
      </c>
      <c r="U61" s="66">
        <f t="shared" si="8"/>
        <v>7</v>
      </c>
      <c r="V61" s="16"/>
      <c r="W61" s="50">
        <v>0</v>
      </c>
      <c r="X61" s="65">
        <f>IF(V61="V",W61,(IF(S61=0,R61,(S61*U61))))</f>
        <v>700</v>
      </c>
      <c r="Y61" s="74">
        <f>X61*H61</f>
        <v>280000</v>
      </c>
      <c r="Z61" s="38">
        <v>34523</v>
      </c>
      <c r="AA61" s="72" t="s">
        <v>113</v>
      </c>
      <c r="AB61" s="41"/>
    </row>
    <row r="62" spans="1:28" x14ac:dyDescent="0.3">
      <c r="B62" s="34"/>
      <c r="C62" s="51">
        <v>40004</v>
      </c>
      <c r="D62" s="4" t="s">
        <v>92</v>
      </c>
      <c r="E62" s="51">
        <v>444444</v>
      </c>
      <c r="F62" s="38">
        <v>88920415</v>
      </c>
      <c r="G62" s="4" t="s">
        <v>94</v>
      </c>
      <c r="H62" s="62">
        <v>300</v>
      </c>
      <c r="I62" s="62">
        <v>450</v>
      </c>
      <c r="J62" s="4">
        <v>10</v>
      </c>
      <c r="K62" s="70">
        <v>150</v>
      </c>
      <c r="L62" s="75">
        <f t="shared" si="5"/>
        <v>250</v>
      </c>
      <c r="M62" s="70">
        <v>1150</v>
      </c>
      <c r="N62" s="75">
        <f t="shared" si="6"/>
        <v>750</v>
      </c>
      <c r="O62" s="70">
        <v>3</v>
      </c>
      <c r="P62" s="38">
        <f t="shared" si="7"/>
        <v>3050</v>
      </c>
      <c r="Q62" s="16">
        <v>400</v>
      </c>
      <c r="R62" s="16">
        <f>IF(L62&gt;0,0,(IF(P50="1-2",P62,N62)))</f>
        <v>0</v>
      </c>
      <c r="S62" s="16">
        <v>500</v>
      </c>
      <c r="T62" s="77" t="s">
        <v>95</v>
      </c>
      <c r="U62" s="66">
        <f t="shared" si="8"/>
        <v>0</v>
      </c>
      <c r="V62" s="4" t="s">
        <v>67</v>
      </c>
      <c r="W62" s="16">
        <v>500</v>
      </c>
      <c r="X62" s="65">
        <f>IF(V62="V",W62,(IF(S62=0,R62,(S62*U62))))</f>
        <v>500</v>
      </c>
      <c r="Y62" s="74">
        <f>X62*H62</f>
        <v>150000</v>
      </c>
      <c r="Z62" s="38">
        <v>23451</v>
      </c>
      <c r="AA62" s="72" t="s">
        <v>112</v>
      </c>
      <c r="AB62" s="41"/>
    </row>
    <row r="63" spans="1:28" ht="14.25" thickBot="1" x14ac:dyDescent="0.35">
      <c r="B63" s="49" t="s">
        <v>67</v>
      </c>
      <c r="C63" s="52">
        <v>50005</v>
      </c>
      <c r="D63" s="53" t="s">
        <v>76</v>
      </c>
      <c r="E63" s="52">
        <v>999999</v>
      </c>
      <c r="F63" s="39">
        <v>88920416</v>
      </c>
      <c r="G63" s="53" t="s">
        <v>80</v>
      </c>
      <c r="H63" s="52" t="s">
        <v>81</v>
      </c>
      <c r="I63" s="52" t="s">
        <v>81</v>
      </c>
      <c r="J63" s="35"/>
      <c r="K63" s="71"/>
      <c r="L63" s="76">
        <f t="shared" si="5"/>
        <v>0</v>
      </c>
      <c r="M63" s="71"/>
      <c r="N63" s="76">
        <f t="shared" si="6"/>
        <v>0</v>
      </c>
      <c r="O63" s="71"/>
      <c r="P63" s="39">
        <f>($M63*O63)-$Q63</f>
        <v>0</v>
      </c>
      <c r="Q63" s="35"/>
      <c r="R63" s="16">
        <f>IF(L63&gt;0,0,(IF(P51="1-2",P63,N63)))</f>
        <v>0</v>
      </c>
      <c r="S63" s="35">
        <v>0</v>
      </c>
      <c r="T63" s="78" t="s">
        <v>95</v>
      </c>
      <c r="U63" s="67">
        <f t="shared" si="8"/>
        <v>0</v>
      </c>
      <c r="V63" s="53"/>
      <c r="W63" s="35"/>
      <c r="X63" s="65">
        <f>IF(V63="V",W63,(IF(S63=0,R63,(S63*U63))))</f>
        <v>0</v>
      </c>
      <c r="Y63" s="74">
        <f>IFERROR(X63*H63,0)</f>
        <v>0</v>
      </c>
      <c r="Z63" s="39">
        <v>12435</v>
      </c>
      <c r="AA63" s="73" t="s">
        <v>111</v>
      </c>
      <c r="AB63" s="42"/>
    </row>
    <row r="66" spans="2:14" x14ac:dyDescent="0.3">
      <c r="B66" s="2" t="s">
        <v>52</v>
      </c>
      <c r="K66" s="46"/>
      <c r="M66" s="2" t="s">
        <v>65</v>
      </c>
    </row>
    <row r="67" spans="2:14" x14ac:dyDescent="0.3">
      <c r="B67" s="46" t="s">
        <v>62</v>
      </c>
      <c r="K67" s="46"/>
      <c r="M67" s="2" t="s">
        <v>122</v>
      </c>
    </row>
    <row r="68" spans="2:14" x14ac:dyDescent="0.3">
      <c r="B68" s="2" t="s">
        <v>93</v>
      </c>
      <c r="N68" s="2" t="s">
        <v>87</v>
      </c>
    </row>
    <row r="69" spans="2:14" x14ac:dyDescent="0.3">
      <c r="B69" s="46" t="s">
        <v>61</v>
      </c>
      <c r="N69" s="46" t="s">
        <v>131</v>
      </c>
    </row>
    <row r="70" spans="2:14" x14ac:dyDescent="0.3">
      <c r="B70" s="46" t="s">
        <v>58</v>
      </c>
      <c r="M70" s="2" t="s">
        <v>69</v>
      </c>
    </row>
    <row r="71" spans="2:14" x14ac:dyDescent="0.3">
      <c r="B71" s="2" t="s">
        <v>53</v>
      </c>
      <c r="M71" s="47" t="s">
        <v>83</v>
      </c>
    </row>
    <row r="72" spans="2:14" x14ac:dyDescent="0.3">
      <c r="B72" s="46" t="s">
        <v>59</v>
      </c>
      <c r="M72" s="47" t="s">
        <v>97</v>
      </c>
    </row>
    <row r="73" spans="2:14" x14ac:dyDescent="0.3">
      <c r="B73" s="46" t="s">
        <v>66</v>
      </c>
      <c r="M73" s="2" t="s">
        <v>84</v>
      </c>
    </row>
    <row r="74" spans="2:14" x14ac:dyDescent="0.3">
      <c r="B74" s="2" t="s">
        <v>57</v>
      </c>
      <c r="M74" s="2" t="s">
        <v>132</v>
      </c>
    </row>
    <row r="75" spans="2:14" x14ac:dyDescent="0.3">
      <c r="B75" s="2" t="s">
        <v>63</v>
      </c>
      <c r="M75" s="2" t="s">
        <v>125</v>
      </c>
    </row>
    <row r="76" spans="2:14" x14ac:dyDescent="0.3">
      <c r="B76" s="2" t="s">
        <v>85</v>
      </c>
      <c r="M76" s="2" t="s">
        <v>88</v>
      </c>
    </row>
    <row r="77" spans="2:14" x14ac:dyDescent="0.3">
      <c r="B77" s="2" t="s">
        <v>60</v>
      </c>
      <c r="M77" s="2" t="s">
        <v>89</v>
      </c>
    </row>
    <row r="78" spans="2:14" x14ac:dyDescent="0.3">
      <c r="B78" s="47" t="s">
        <v>86</v>
      </c>
      <c r="M78" s="2" t="s">
        <v>90</v>
      </c>
    </row>
    <row r="79" spans="2:14" x14ac:dyDescent="0.3">
      <c r="B79" s="46" t="s">
        <v>127</v>
      </c>
      <c r="M79" s="2" t="s">
        <v>91</v>
      </c>
    </row>
    <row r="80" spans="2:14" x14ac:dyDescent="0.3">
      <c r="B80" s="46" t="s">
        <v>129</v>
      </c>
    </row>
  </sheetData>
  <phoneticPr fontId="1" type="noConversion"/>
  <conditionalFormatting sqref="L18:L22 N18:N22 P18:P22">
    <cfRule type="cellIs" dxfId="15" priority="9" operator="lessThan">
      <formula>0</formula>
    </cfRule>
  </conditionalFormatting>
  <conditionalFormatting sqref="R18:R22">
    <cfRule type="cellIs" dxfId="14" priority="7" operator="greaterThan">
      <formula>0</formula>
    </cfRule>
    <cfRule type="cellIs" dxfId="13" priority="8" operator="equal">
      <formula>0</formula>
    </cfRule>
  </conditionalFormatting>
  <conditionalFormatting sqref="U18:U22">
    <cfRule type="cellIs" dxfId="12" priority="6" operator="equal">
      <formula>0</formula>
    </cfRule>
  </conditionalFormatting>
  <conditionalFormatting sqref="U59:U63">
    <cfRule type="cellIs" dxfId="11" priority="1" operator="equal">
      <formula>0</formula>
    </cfRule>
  </conditionalFormatting>
  <conditionalFormatting sqref="L59:L63 N59:N63 P59:P63">
    <cfRule type="cellIs" dxfId="10" priority="4" operator="lessThan">
      <formula>0</formula>
    </cfRule>
  </conditionalFormatting>
  <conditionalFormatting sqref="R59:R63">
    <cfRule type="cellIs" dxfId="9" priority="2" operator="greaterThan">
      <formula>0</formula>
    </cfRule>
    <cfRule type="cellIs" dxfId="8" priority="3" operator="equal">
      <formula>0</formula>
    </cfRule>
  </conditionalFormatting>
  <dataValidations count="1">
    <dataValidation type="list" allowBlank="1" showInputMessage="1" showErrorMessage="1" sqref="O5 O47">
      <formula1>"기본발주,최대발주"</formula1>
    </dataValidation>
  </dataValidations>
  <pageMargins left="0.39370078740157483" right="0.39370078740157483" top="0.19685039370078741" bottom="0.19685039370078741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User432</dc:creator>
  <cp:lastModifiedBy>User1990-1</cp:lastModifiedBy>
  <cp:lastPrinted>2016-08-23T15:20:41Z</cp:lastPrinted>
  <dcterms:created xsi:type="dcterms:W3CDTF">2015-11-30T11:10:43Z</dcterms:created>
  <dcterms:modified xsi:type="dcterms:W3CDTF">2016-08-24T09:12:43Z</dcterms:modified>
</cp:coreProperties>
</file>